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L NUC\Documents\Adminsitracion\Presupuestos\Presupuesto 2021\"/>
    </mc:Choice>
  </mc:AlternateContent>
  <bookViews>
    <workbookView xWindow="360" yWindow="360" windowWidth="14952" windowHeight="8196" firstSheet="1" activeTab="2"/>
  </bookViews>
  <sheets>
    <sheet name="Ingresos estimados" sheetId="3" r:id="rId1"/>
    <sheet name=" Ingresos estimados" sheetId="5" r:id="rId2"/>
    <sheet name="Presupuesto Egresos " sheetId="4" r:id="rId3"/>
  </sheets>
  <externalReferences>
    <externalReference r:id="rId4"/>
    <externalReference r:id="rId5"/>
    <externalReference r:id="rId6"/>
  </externalReferences>
  <definedNames>
    <definedName name="_xlnm.Print_Area" localSheetId="1">' Ingresos estimados'!$A$1:$O$28</definedName>
    <definedName name="_xlnm.Print_Area" localSheetId="2">'Presupuesto Egresos '!$A$1:$P$101</definedName>
  </definedNames>
  <calcPr calcId="162913"/>
</workbook>
</file>

<file path=xl/calcChain.xml><?xml version="1.0" encoding="utf-8"?>
<calcChain xmlns="http://schemas.openxmlformats.org/spreadsheetml/2006/main">
  <c r="Q15" i="4" l="1"/>
  <c r="O69" i="4" l="1"/>
  <c r="T62" i="4" l="1"/>
  <c r="L69" i="4" l="1"/>
  <c r="R98" i="4" l="1"/>
  <c r="D63" i="4"/>
  <c r="R88" i="4" l="1"/>
  <c r="D108" i="4" l="1"/>
  <c r="D47" i="4"/>
  <c r="P39" i="4"/>
  <c r="C26" i="5" l="1"/>
  <c r="P29" i="4" l="1"/>
  <c r="P31" i="4"/>
  <c r="I31" i="4"/>
  <c r="G25" i="4"/>
  <c r="G26" i="4"/>
  <c r="D109" i="4"/>
  <c r="D96" i="4" l="1"/>
  <c r="P98" i="4"/>
  <c r="O98" i="4"/>
  <c r="L98" i="4"/>
  <c r="K98" i="4"/>
  <c r="H98" i="4"/>
  <c r="G98" i="4"/>
  <c r="P90" i="4"/>
  <c r="O90" i="4"/>
  <c r="N90" i="4"/>
  <c r="M90" i="4"/>
  <c r="L90" i="4"/>
  <c r="K90" i="4"/>
  <c r="J90" i="4"/>
  <c r="I90" i="4"/>
  <c r="H90" i="4"/>
  <c r="G90" i="4"/>
  <c r="F90" i="4"/>
  <c r="E90" i="4"/>
  <c r="C90" i="4"/>
  <c r="D89" i="4"/>
  <c r="D90" i="4" s="1"/>
  <c r="C88" i="4"/>
  <c r="D66" i="4"/>
  <c r="D64" i="4"/>
  <c r="D62" i="4"/>
  <c r="C61" i="4"/>
  <c r="D59" i="4"/>
  <c r="O39" i="4"/>
  <c r="N39" i="4"/>
  <c r="M39" i="4"/>
  <c r="K61" i="4"/>
  <c r="C34" i="4"/>
  <c r="D32" i="4"/>
  <c r="D31" i="4"/>
  <c r="D29" i="4"/>
  <c r="D28" i="4"/>
  <c r="O34" i="4"/>
  <c r="N34" i="4"/>
  <c r="K34" i="4"/>
  <c r="J34" i="4"/>
  <c r="G34" i="4"/>
  <c r="F34" i="4"/>
  <c r="G61" i="4" l="1"/>
  <c r="O61" i="4"/>
  <c r="D65" i="4"/>
  <c r="D55" i="4"/>
  <c r="D14" i="4"/>
  <c r="D74" i="4"/>
  <c r="D86" i="4"/>
  <c r="D87" i="4"/>
  <c r="D51" i="4"/>
  <c r="D52" i="4"/>
  <c r="D53" i="4"/>
  <c r="D54" i="4"/>
  <c r="D70" i="4"/>
  <c r="D30" i="4"/>
  <c r="D33" i="4"/>
  <c r="C100" i="4"/>
  <c r="H61" i="4"/>
  <c r="L61" i="4"/>
  <c r="P61" i="4"/>
  <c r="D39" i="4"/>
  <c r="D43" i="4"/>
  <c r="D56" i="4"/>
  <c r="D57" i="4"/>
  <c r="D58" i="4"/>
  <c r="F88" i="4"/>
  <c r="J88" i="4"/>
  <c r="N88" i="4"/>
  <c r="D67" i="4"/>
  <c r="D68" i="4"/>
  <c r="D69" i="4"/>
  <c r="M88" i="4"/>
  <c r="F98" i="4"/>
  <c r="J98" i="4"/>
  <c r="N98" i="4"/>
  <c r="D97" i="4"/>
  <c r="H34" i="4"/>
  <c r="L34" i="4"/>
  <c r="P34" i="4"/>
  <c r="D16" i="4"/>
  <c r="D20" i="4"/>
  <c r="D24" i="4"/>
  <c r="D36" i="4"/>
  <c r="D37" i="4"/>
  <c r="D38" i="4"/>
  <c r="I61" i="4"/>
  <c r="M61" i="4"/>
  <c r="D40" i="4"/>
  <c r="D41" i="4"/>
  <c r="D42" i="4"/>
  <c r="D44" i="4"/>
  <c r="D45" i="4"/>
  <c r="D46" i="4"/>
  <c r="D60" i="4"/>
  <c r="G88" i="4"/>
  <c r="K88" i="4"/>
  <c r="K100" i="4" s="1"/>
  <c r="O88" i="4"/>
  <c r="D71" i="4"/>
  <c r="D72" i="4"/>
  <c r="D73" i="4"/>
  <c r="D78" i="4"/>
  <c r="D82" i="4"/>
  <c r="D92" i="4"/>
  <c r="I88" i="4"/>
  <c r="D15" i="4"/>
  <c r="I34" i="4"/>
  <c r="M34" i="4"/>
  <c r="D17" i="4"/>
  <c r="D18" i="4"/>
  <c r="D19" i="4"/>
  <c r="D21" i="4"/>
  <c r="D22" i="4"/>
  <c r="D23" i="4"/>
  <c r="D25" i="4"/>
  <c r="D26" i="4"/>
  <c r="D27" i="4"/>
  <c r="F61" i="4"/>
  <c r="J61" i="4"/>
  <c r="N61" i="4"/>
  <c r="D48" i="4"/>
  <c r="D49" i="4"/>
  <c r="D50" i="4"/>
  <c r="H88" i="4"/>
  <c r="L88" i="4"/>
  <c r="P88" i="4"/>
  <c r="D75" i="4"/>
  <c r="D76" i="4"/>
  <c r="D77" i="4"/>
  <c r="D79" i="4"/>
  <c r="D80" i="4"/>
  <c r="D81" i="4"/>
  <c r="D83" i="4"/>
  <c r="D84" i="4"/>
  <c r="D85" i="4"/>
  <c r="E98" i="4"/>
  <c r="I98" i="4"/>
  <c r="M98" i="4"/>
  <c r="D93" i="4"/>
  <c r="D94" i="4"/>
  <c r="D95" i="4"/>
  <c r="D13" i="4"/>
  <c r="E61" i="4"/>
  <c r="E34" i="4"/>
  <c r="D35" i="4"/>
  <c r="E88" i="4"/>
  <c r="D91" i="4"/>
  <c r="D114" i="4" l="1"/>
  <c r="D115" i="4" s="1"/>
  <c r="G100" i="4"/>
  <c r="O100" i="4"/>
  <c r="N100" i="4"/>
  <c r="J100" i="4"/>
  <c r="F100" i="4"/>
  <c r="M100" i="4"/>
  <c r="D34" i="4"/>
  <c r="I100" i="4"/>
  <c r="P100" i="4"/>
  <c r="D88" i="4"/>
  <c r="D61" i="4"/>
  <c r="D113" i="4" s="1"/>
  <c r="L100" i="4"/>
  <c r="D98" i="4"/>
  <c r="H100" i="4"/>
  <c r="E100" i="4"/>
  <c r="D100" i="4" l="1"/>
  <c r="C21" i="5"/>
  <c r="D28" i="5"/>
  <c r="E11" i="5"/>
  <c r="L11" i="5"/>
  <c r="M11" i="5"/>
  <c r="N11" i="5"/>
  <c r="O11" i="5"/>
  <c r="C8" i="5"/>
  <c r="C9" i="5"/>
  <c r="C10" i="5"/>
  <c r="C12" i="5"/>
  <c r="C13" i="5"/>
  <c r="C14" i="5"/>
  <c r="C15" i="5"/>
  <c r="C16" i="5"/>
  <c r="C17" i="5"/>
  <c r="E21" i="5"/>
  <c r="F21" i="5"/>
  <c r="G21" i="5"/>
  <c r="H21" i="5"/>
  <c r="I21" i="5"/>
  <c r="J21" i="5"/>
  <c r="K21" i="5"/>
  <c r="L21" i="5"/>
  <c r="M21" i="5"/>
  <c r="N21" i="5"/>
  <c r="O21" i="5"/>
  <c r="D21" i="5"/>
  <c r="N10" i="5"/>
  <c r="M10" i="5"/>
  <c r="L10" i="5"/>
  <c r="J10" i="5"/>
  <c r="I10" i="5"/>
  <c r="H10" i="5"/>
  <c r="G10" i="5"/>
  <c r="F10" i="5"/>
  <c r="E10" i="5"/>
  <c r="E20" i="5"/>
  <c r="C20" i="5" l="1"/>
  <c r="C7" i="5"/>
  <c r="C11" i="5" l="1"/>
  <c r="C18" i="5" s="1"/>
  <c r="C28" i="5" s="1"/>
  <c r="F25" i="5" l="1"/>
  <c r="O24" i="5"/>
  <c r="L24" i="5"/>
  <c r="I24" i="5"/>
  <c r="C24" i="5" s="1"/>
  <c r="F24" i="5"/>
  <c r="C25" i="5"/>
  <c r="O23" i="5"/>
  <c r="O26" i="5" s="1"/>
  <c r="N23" i="5"/>
  <c r="N26" i="5" s="1"/>
  <c r="M23" i="5"/>
  <c r="M26" i="5" s="1"/>
  <c r="L23" i="5"/>
  <c r="L26" i="5" s="1"/>
  <c r="K23" i="5"/>
  <c r="K26" i="5" s="1"/>
  <c r="J23" i="5"/>
  <c r="J26" i="5" s="1"/>
  <c r="I23" i="5"/>
  <c r="I26" i="5" s="1"/>
  <c r="H23" i="5"/>
  <c r="H26" i="5" s="1"/>
  <c r="G23" i="5"/>
  <c r="G26" i="5" s="1"/>
  <c r="F23" i="5"/>
  <c r="F26" i="5" s="1"/>
  <c r="E23" i="5"/>
  <c r="E26" i="5" s="1"/>
  <c r="D23" i="5"/>
  <c r="D26" i="5" s="1"/>
  <c r="H18" i="5" l="1"/>
  <c r="H28" i="5" s="1"/>
  <c r="C23" i="5"/>
  <c r="O18" i="5"/>
  <c r="O28" i="5" s="1"/>
  <c r="K18" i="5"/>
  <c r="K28" i="5" s="1"/>
  <c r="J18" i="5"/>
  <c r="J28" i="5" s="1"/>
  <c r="I18" i="5"/>
  <c r="I28" i="5" s="1"/>
  <c r="N18" i="5"/>
  <c r="N28" i="5" s="1"/>
  <c r="M18" i="5"/>
  <c r="M28" i="5" s="1"/>
  <c r="L18" i="5"/>
  <c r="L28" i="5" s="1"/>
  <c r="B21" i="3" l="1"/>
  <c r="B22" i="3" s="1"/>
  <c r="N22" i="3"/>
  <c r="M22" i="3"/>
  <c r="L22" i="3"/>
  <c r="K22" i="3"/>
  <c r="J22" i="3"/>
  <c r="I22" i="3"/>
  <c r="H22" i="3"/>
  <c r="G22" i="3"/>
  <c r="F22" i="3"/>
  <c r="E22" i="3"/>
  <c r="D22" i="3"/>
  <c r="C22" i="3"/>
  <c r="B18" i="3"/>
  <c r="B17" i="3"/>
  <c r="B16" i="3"/>
  <c r="B15" i="3"/>
  <c r="B14" i="3"/>
  <c r="B13" i="3"/>
  <c r="N12" i="3"/>
  <c r="N19" i="3" s="1"/>
  <c r="M12" i="3"/>
  <c r="M19" i="3" s="1"/>
  <c r="M24" i="3" s="1"/>
  <c r="L12" i="3"/>
  <c r="L19" i="3" s="1"/>
  <c r="L24" i="3" s="1"/>
  <c r="K12" i="3"/>
  <c r="K19" i="3" s="1"/>
  <c r="K24" i="3" s="1"/>
  <c r="J12" i="3"/>
  <c r="J19" i="3" s="1"/>
  <c r="I12" i="3"/>
  <c r="H12" i="3"/>
  <c r="H19" i="3" s="1"/>
  <c r="H24" i="3" s="1"/>
  <c r="G12" i="3"/>
  <c r="G19" i="3" s="1"/>
  <c r="G24" i="3" s="1"/>
  <c r="B11" i="3"/>
  <c r="B10" i="3"/>
  <c r="I9" i="3"/>
  <c r="B9" i="3"/>
  <c r="B8" i="3"/>
  <c r="B7" i="3"/>
  <c r="J24" i="3" l="1"/>
  <c r="N24" i="3"/>
  <c r="I19" i="3"/>
  <c r="I24" i="3" s="1"/>
  <c r="D12" i="3" l="1"/>
  <c r="G18" i="5"/>
  <c r="G28" i="5" s="1"/>
  <c r="F12" i="3"/>
  <c r="F19" i="3" s="1"/>
  <c r="F24" i="3" s="1"/>
  <c r="F18" i="5"/>
  <c r="F28" i="5" s="1"/>
  <c r="E12" i="3"/>
  <c r="E19" i="3" s="1"/>
  <c r="E24" i="3" s="1"/>
  <c r="D18" i="5" l="1"/>
  <c r="C12" i="3"/>
  <c r="C19" i="3" s="1"/>
  <c r="C24" i="3" s="1"/>
  <c r="D19" i="3"/>
  <c r="D24" i="3" s="1"/>
  <c r="B12" i="3"/>
  <c r="B19" i="3" s="1"/>
  <c r="B24" i="3" s="1"/>
  <c r="E18" i="5"/>
  <c r="E28" i="5" s="1"/>
  <c r="B28" i="3" l="1"/>
</calcChain>
</file>

<file path=xl/sharedStrings.xml><?xml version="1.0" encoding="utf-8"?>
<sst xmlns="http://schemas.openxmlformats.org/spreadsheetml/2006/main" count="179" uniqueCount="141">
  <si>
    <t>PARTIDA</t>
  </si>
  <si>
    <t>CONCEPTO PARTIDA</t>
  </si>
  <si>
    <t>Asignación</t>
  </si>
  <si>
    <t>Inicial</t>
  </si>
  <si>
    <t>Sueldo base</t>
  </si>
  <si>
    <t>Honorarios asimilables a salarios</t>
  </si>
  <si>
    <t>Prima quinquenal por años de servicios efectivos prestados</t>
  </si>
  <si>
    <t>Prima vacacional y dominical</t>
  </si>
  <si>
    <t>Aguinaldo</t>
  </si>
  <si>
    <t>Cuotas al IMSS por enfermedades y maternidad</t>
  </si>
  <si>
    <t>Cuotas para la vivienda</t>
  </si>
  <si>
    <t>Cuotas a pensiones</t>
  </si>
  <si>
    <t>Cuotas para el sistema de ahorro para el retiro</t>
  </si>
  <si>
    <t>Cuotas para el seguro de vida del personal</t>
  </si>
  <si>
    <t>Indemnizaciones por separación</t>
  </si>
  <si>
    <t>Fondo de retiro</t>
  </si>
  <si>
    <t>Estímulos al personal</t>
  </si>
  <si>
    <t>Impacto al salario</t>
  </si>
  <si>
    <t>Otras medidas de carácter laboral y económicas</t>
  </si>
  <si>
    <t>Ayuda para despensa</t>
  </si>
  <si>
    <t>Ayuda para pasajes</t>
  </si>
  <si>
    <t>Estímulo por el día del servidor público</t>
  </si>
  <si>
    <t>Capítulo 1000 (Servicios Personales)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</si>
  <si>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</si>
  <si>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</si>
  <si>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</si>
  <si>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Material de limpieza</t>
  </si>
  <si>
    <t>Productos alimenticios para el personal en las instalaciones de las dependencias y entidades</t>
  </si>
  <si>
    <t>Utensilios para el servicio de alimentación</t>
  </si>
  <si>
    <t>Productos minerales no metálicos</t>
  </si>
  <si>
    <t>Cemento y productos de concreto</t>
  </si>
  <si>
    <t>Cal, yeso y productos de yeso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</si>
  <si>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</si>
  <si>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</si>
  <si>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</si>
  <si>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</si>
  <si>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</si>
  <si>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Fertilizantes, pesticidas y otros agroquímicos</t>
  </si>
  <si>
    <t>Fibras sintéticas, hules, plásticos y derivados</t>
  </si>
  <si>
    <t>Combustibles, lubricantes y aditivos para vehículos terrestres, aéreos, marítimos, lacustres y fluviales destinados a servicios públicos y la operación de programas públicos</t>
  </si>
  <si>
    <t>Vestuario y uniformes</t>
  </si>
  <si>
    <t>Prendas de seguridad y protección personal</t>
  </si>
  <si>
    <t>Artículos deportivos</t>
  </si>
  <si>
    <t>Herramientas menores</t>
  </si>
  <si>
    <t>Refacciones y accesorios menores de edificios</t>
  </si>
  <si>
    <t>Refacciones y accesorios menores de equipo de transporte</t>
  </si>
  <si>
    <t>Refacciones y accesorios menores de maquinaria y otros equipos</t>
  </si>
  <si>
    <t>Capítulo 2000 (Materiales y Suministros)</t>
  </si>
  <si>
    <t>Servicio de energía eléctrica</t>
  </si>
  <si>
    <t>Servicio de energía eléctrica para bombeo y tratamiento de agua</t>
  </si>
  <si>
    <t>Servicio telefónico tradicional</t>
  </si>
  <si>
    <t>Servicios de acceso de internet, redes y procesamiento de información</t>
  </si>
  <si>
    <t>Arrendamiento de equipo y bienes  informáticos</t>
  </si>
  <si>
    <t>Arrendamiento de equipo de telecomunicaciones</t>
  </si>
  <si>
    <t>Arrendamiento de maquinaria, otros equipos y herramientas</t>
  </si>
  <si>
    <t>Servicios legales, de contabilidad, auditoría y relacionados</t>
  </si>
  <si>
    <t>Servicio de Impresión de documentos y papelería oficial</t>
  </si>
  <si>
    <t>Servicios de vigilancia</t>
  </si>
  <si>
    <t>Servicios profesionales, científicos y técnicos integrales</t>
  </si>
  <si>
    <t>Servicios bancarios y financieros</t>
  </si>
  <si>
    <t>Seguros de bienes patrimoniales</t>
  </si>
  <si>
    <t>Fletes y maniobras</t>
  </si>
  <si>
    <t>Mantenimiento y conservación de inmuebles para la prestación de servicios administrativos</t>
  </si>
  <si>
    <t>Instalación, reparación y mantenimiento de equipo de cómputo y tecnologías de la información</t>
  </si>
  <si>
    <t>Mantenimiento y conservación de vehículos terrestres, aéreos, marítimos, lacustres y fluviales</t>
  </si>
  <si>
    <t>Instalación, reparación y mantenimiento de maquinaria y otros equipos</t>
  </si>
  <si>
    <t>Servicios de jardinería y fumigación</t>
  </si>
  <si>
    <t>Mantenimiento y conservación de maquinaria y equipo de trabajo específico</t>
  </si>
  <si>
    <t>Difusión por radio, televisión y otros medios de mensajes comerciales para promover la venta de bienes o servicios</t>
  </si>
  <si>
    <t>Otros impuestos y derechos</t>
  </si>
  <si>
    <t>Laudos Laborales</t>
  </si>
  <si>
    <t>Gastos menores</t>
  </si>
  <si>
    <t>Capítulo 3000 (Servicios Generales)</t>
  </si>
  <si>
    <t>Aportación para Erogaciones Contingentes</t>
  </si>
  <si>
    <t>Equipo de cómputo y tecnologías de la información</t>
  </si>
  <si>
    <t>Otro mobiliario y equipo de administración</t>
  </si>
  <si>
    <t>Herramientas y máquinas herramienta</t>
  </si>
  <si>
    <t>Árboles y plantas</t>
  </si>
  <si>
    <t>Licencias informáticas e intelectuales</t>
  </si>
  <si>
    <t xml:space="preserve">Total Presupuesto </t>
  </si>
  <si>
    <r>
      <t xml:space="preserve">          ANTEPROYECTO PRESUPUESTO DE INGRESOS </t>
    </r>
    <r>
      <rPr>
        <b/>
        <sz val="36"/>
        <rFont val="Arial"/>
        <family val="2"/>
      </rPr>
      <t>2020</t>
    </r>
  </si>
  <si>
    <t>ORGANISMO OPERADOR DEL PARQUE DE LA SOLIDARIDAD</t>
  </si>
  <si>
    <t>Descripción</t>
  </si>
  <si>
    <t xml:space="preserve"> Anteproyecto Presupuesto de Ingresos 2019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</si>
  <si>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</si>
  <si>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</si>
  <si>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</si>
  <si>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</si>
  <si>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</si>
  <si>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</si>
  <si>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</si>
  <si>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</si>
  <si>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</si>
  <si>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</si>
  <si>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</si>
  <si>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</si>
  <si>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baños</t>
  </si>
  <si>
    <t>Uso auditorio</t>
  </si>
  <si>
    <t xml:space="preserve">Uso Terreno </t>
  </si>
  <si>
    <t>Uso campos de fútbol</t>
  </si>
  <si>
    <t>Escuela de fútbol</t>
  </si>
  <si>
    <t>Liga deportivas</t>
  </si>
  <si>
    <t>Torneo de fútbol</t>
  </si>
  <si>
    <t>Curso de verano</t>
  </si>
  <si>
    <t>Eventos deportivos</t>
  </si>
  <si>
    <t>Concesiones Solidaridad</t>
  </si>
  <si>
    <t>Concesiones Montenegro</t>
  </si>
  <si>
    <t>Otros Ingresos</t>
  </si>
  <si>
    <t>Total Ingresos Propios</t>
  </si>
  <si>
    <t>Subsidio</t>
  </si>
  <si>
    <t>Total Subsidio</t>
  </si>
  <si>
    <t>Total ingresos estimados</t>
  </si>
  <si>
    <t>Presupuesto 2020</t>
  </si>
  <si>
    <t>GASTO MENSUAL</t>
  </si>
  <si>
    <t>Capítulo 4000 (Transferencias, Asignaciones, Subsidios y Otras Ayudas)</t>
  </si>
  <si>
    <t>Capítulo 5000 (Bienes Muebles, Inmuebles e Intangibles)</t>
  </si>
  <si>
    <t>Anteproyecto</t>
  </si>
  <si>
    <t>Remuneraciones por horas extraordinarias</t>
  </si>
  <si>
    <t>Mantenimiento y conservación menor de inmuebles para la prestación de servicios públicos</t>
  </si>
  <si>
    <t>CRI</t>
  </si>
  <si>
    <t>Productos  financieros</t>
  </si>
  <si>
    <t>Subtotal Subsidio</t>
  </si>
  <si>
    <t>Total Ingresos</t>
  </si>
  <si>
    <t>Total ingresos</t>
  </si>
  <si>
    <t>Sueldo base al personal eventual</t>
  </si>
  <si>
    <t>Materiales, accesorios y suministros médicos</t>
  </si>
  <si>
    <t>Uso instalaciones deportivas</t>
  </si>
  <si>
    <t>Uso terreno p/eventos</t>
  </si>
  <si>
    <r>
      <t xml:space="preserve">          PROYECTO PRESUPUESTO DE INGRESOS </t>
    </r>
    <r>
      <rPr>
        <b/>
        <sz val="36"/>
        <rFont val="Arial"/>
        <family val="2"/>
      </rPr>
      <t>2021</t>
    </r>
  </si>
  <si>
    <t>Subsidio (capítulo 1000)</t>
  </si>
  <si>
    <t>Subsidio (capítulo 2000)</t>
  </si>
  <si>
    <t>Subsidio (capítulo 3000)</t>
  </si>
  <si>
    <t>.</t>
  </si>
  <si>
    <t>Prestación salarial complementaria por falllecimiento</t>
  </si>
  <si>
    <t>Medicinas y productos farmaceuticos</t>
  </si>
  <si>
    <t>Servicio de digitalización de documentación</t>
  </si>
  <si>
    <t>Vehículos y equipos terrestres</t>
  </si>
  <si>
    <t>Equipo de comunicación y telecomunicación</t>
  </si>
  <si>
    <t>Ingresos estimados 2021</t>
  </si>
  <si>
    <t>PROYECTO DE PRESUPESTO DE EGRESOS 2021</t>
  </si>
  <si>
    <t>Se presenta información referente a los productos financieros para efecto informativo y registro contable y presupuestal, pero no forman parte del presupuesto debido a quedeben ser reintegrados al momento de reintegrar los remanentes del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</si>
</sst>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0"/>
    <numFmt numFmtId="165" formatCode="#,##0_ ;[Red]\-#,##0\ "/>
    <numFmt numFmtId="166" formatCode="0000"/>
  </numFmts>
  <fonts count="2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9"/>
      <color rgb="FF99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b/>
      <sz val="11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9"/>
      <name val="Arial"/>
      <family val="2"/>
    </font>
    <font>
      <b/>
      <i/>
      <sz val="9"/>
      <color indexed="9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27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Fill="1" applyAlignment="1">
      <alignment vertical="center" wrapText="1"/>
    </xf>
    <xf numFmtId="0" fontId="6" fillId="0" borderId="0" xfId="0" applyFont="1" applyFill="1" applyAlignment="1"/>
    <xf numFmtId="0" fontId="5" fillId="0" borderId="0" xfId="0" applyFont="1" applyFill="1" applyAlignment="1"/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justify" vertical="center" wrapText="1"/>
    </xf>
    <xf numFmtId="165" fontId="9" fillId="0" borderId="11" xfId="0" applyNumberFormat="1" applyFont="1" applyBorder="1" applyAlignment="1">
      <alignment vertical="center"/>
    </xf>
    <xf numFmtId="165" fontId="9" fillId="0" borderId="11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9" fillId="0" borderId="0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 applyBorder="1"/>
    <xf numFmtId="0" fontId="10" fillId="0" borderId="0" xfId="0" applyFont="1" applyAlignment="1">
      <alignment horizontal="center" vertical="center"/>
    </xf>
    <xf numFmtId="165" fontId="12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Alignment="1"/>
    <xf numFmtId="0" fontId="17" fillId="0" borderId="0" xfId="0" applyFont="1" applyAlignment="1">
      <alignment horizontal="left" vertical="center"/>
    </xf>
    <xf numFmtId="164" fontId="5" fillId="0" borderId="0" xfId="0" applyNumberFormat="1" applyFont="1" applyFill="1" applyAlignment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8" fillId="2" borderId="1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11" xfId="0" applyFont="1" applyFill="1" applyBorder="1"/>
    <xf numFmtId="3" fontId="10" fillId="0" borderId="11" xfId="0" applyNumberFormat="1" applyFont="1" applyBorder="1"/>
    <xf numFmtId="3" fontId="10" fillId="0" borderId="11" xfId="0" applyNumberFormat="1" applyFont="1" applyFill="1" applyBorder="1"/>
    <xf numFmtId="3" fontId="19" fillId="0" borderId="0" xfId="0" applyNumberFormat="1" applyFont="1"/>
    <xf numFmtId="3" fontId="10" fillId="0" borderId="11" xfId="0" applyNumberFormat="1" applyFont="1" applyFill="1" applyBorder="1" applyAlignment="1">
      <alignment horizontal="right" vertical="center"/>
    </xf>
    <xf numFmtId="3" fontId="14" fillId="0" borderId="0" xfId="0" applyNumberFormat="1" applyFont="1"/>
    <xf numFmtId="0" fontId="20" fillId="4" borderId="11" xfId="0" applyFont="1" applyFill="1" applyBorder="1" applyAlignment="1">
      <alignment horizontal="right" wrapText="1"/>
    </xf>
    <xf numFmtId="3" fontId="12" fillId="4" borderId="11" xfId="0" applyNumberFormat="1" applyFont="1" applyFill="1" applyBorder="1" applyAlignment="1">
      <alignment horizontal="right"/>
    </xf>
    <xf numFmtId="3" fontId="12" fillId="4" borderId="11" xfId="0" applyNumberFormat="1" applyFont="1" applyFill="1" applyBorder="1"/>
    <xf numFmtId="4" fontId="10" fillId="0" borderId="11" xfId="0" applyNumberFormat="1" applyFont="1" applyBorder="1"/>
    <xf numFmtId="3" fontId="10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0" fillId="0" borderId="11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0" fontId="21" fillId="0" borderId="0" xfId="0" applyFont="1"/>
    <xf numFmtId="0" fontId="1" fillId="0" borderId="0" xfId="0" applyFont="1" applyFill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/>
    <xf numFmtId="165" fontId="11" fillId="6" borderId="3" xfId="0" applyNumberFormat="1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 wrapText="1"/>
    </xf>
    <xf numFmtId="165" fontId="12" fillId="6" borderId="9" xfId="0" applyNumberFormat="1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 wrapText="1"/>
    </xf>
    <xf numFmtId="165" fontId="12" fillId="5" borderId="16" xfId="0" applyNumberFormat="1" applyFont="1" applyFill="1" applyBorder="1" applyAlignment="1">
      <alignment horizontal="center" vertical="center"/>
    </xf>
    <xf numFmtId="165" fontId="12" fillId="5" borderId="13" xfId="0" applyNumberFormat="1" applyFont="1" applyFill="1" applyBorder="1" applyAlignment="1">
      <alignment horizontal="center" vertical="center"/>
    </xf>
    <xf numFmtId="165" fontId="12" fillId="5" borderId="4" xfId="0" applyNumberFormat="1" applyFont="1" applyFill="1" applyBorder="1" applyAlignment="1">
      <alignment horizontal="right" vertical="center"/>
    </xf>
    <xf numFmtId="165" fontId="12" fillId="5" borderId="11" xfId="0" applyNumberFormat="1" applyFont="1" applyFill="1" applyBorder="1" applyAlignment="1">
      <alignment horizontal="right" vertical="center"/>
    </xf>
    <xf numFmtId="165" fontId="12" fillId="5" borderId="12" xfId="0" applyNumberFormat="1" applyFont="1" applyFill="1" applyBorder="1" applyAlignment="1">
      <alignment horizontal="right" vertical="center"/>
    </xf>
    <xf numFmtId="165" fontId="12" fillId="5" borderId="13" xfId="0" applyNumberFormat="1" applyFont="1" applyFill="1" applyBorder="1" applyAlignment="1">
      <alignment horizontal="right" vertical="center"/>
    </xf>
    <xf numFmtId="165" fontId="12" fillId="5" borderId="16" xfId="0" applyNumberFormat="1" applyFont="1" applyFill="1" applyBorder="1" applyAlignment="1">
      <alignment horizontal="right" vertical="center"/>
    </xf>
    <xf numFmtId="165" fontId="9" fillId="0" borderId="11" xfId="0" applyNumberFormat="1" applyFont="1" applyBorder="1" applyAlignment="1" applyProtection="1">
      <alignment vertical="center"/>
    </xf>
    <xf numFmtId="165" fontId="12" fillId="5" borderId="14" xfId="0" applyNumberFormat="1" applyFont="1" applyFill="1" applyBorder="1" applyAlignment="1">
      <alignment horizontal="right" vertical="center"/>
    </xf>
    <xf numFmtId="165" fontId="12" fillId="5" borderId="5" xfId="0" applyNumberFormat="1" applyFont="1" applyFill="1" applyBorder="1" applyAlignment="1">
      <alignment horizontal="right" vertical="center"/>
    </xf>
    <xf numFmtId="165" fontId="12" fillId="5" borderId="6" xfId="0" applyNumberFormat="1" applyFont="1" applyFill="1" applyBorder="1" applyAlignment="1">
      <alignment horizontal="right" vertical="center"/>
    </xf>
    <xf numFmtId="165" fontId="12" fillId="5" borderId="15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13" fillId="0" borderId="0" xfId="0" applyFont="1" applyFill="1"/>
    <xf numFmtId="3" fontId="10" fillId="0" borderId="0" xfId="0" applyNumberFormat="1" applyFont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/>
    </xf>
    <xf numFmtId="3" fontId="10" fillId="0" borderId="11" xfId="0" applyNumberFormat="1" applyFont="1" applyBorder="1" applyAlignment="1">
      <alignment horizontal="right" vertical="center"/>
    </xf>
    <xf numFmtId="3" fontId="14" fillId="0" borderId="0" xfId="0" applyNumberFormat="1" applyFont="1" applyBorder="1"/>
    <xf numFmtId="166" fontId="12" fillId="4" borderId="11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/>
    <xf numFmtId="0" fontId="19" fillId="0" borderId="0" xfId="0" applyFont="1" applyBorder="1"/>
    <xf numFmtId="0" fontId="19" fillId="0" borderId="0" xfId="0" applyFont="1"/>
    <xf numFmtId="0" fontId="10" fillId="0" borderId="11" xfId="0" applyFont="1" applyBorder="1" applyAlignment="1">
      <alignment horizontal="center"/>
    </xf>
    <xf numFmtId="0" fontId="10" fillId="0" borderId="11" xfId="0" applyFont="1" applyBorder="1"/>
    <xf numFmtId="3" fontId="10" fillId="0" borderId="5" xfId="0" applyNumberFormat="1" applyFont="1" applyBorder="1"/>
    <xf numFmtId="0" fontId="25" fillId="3" borderId="11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right" vertical="center"/>
    </xf>
    <xf numFmtId="3" fontId="25" fillId="2" borderId="11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43" fontId="10" fillId="0" borderId="0" xfId="1" applyFont="1" applyAlignment="1">
      <alignment vertical="center"/>
    </xf>
    <xf numFmtId="43" fontId="10" fillId="0" borderId="0" xfId="0" applyNumberFormat="1" applyFont="1" applyAlignment="1">
      <alignment vertical="center"/>
    </xf>
    <xf numFmtId="43" fontId="14" fillId="0" borderId="0" xfId="1" applyFont="1"/>
    <xf numFmtId="43" fontId="14" fillId="0" borderId="0" xfId="0" applyNumberFormat="1" applyFont="1"/>
    <xf numFmtId="165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vertical="center"/>
    </xf>
    <xf numFmtId="165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7" borderId="11" xfId="0" applyFont="1" applyFill="1" applyBorder="1"/>
    <xf numFmtId="0" fontId="18" fillId="2" borderId="7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 textRotation="90"/>
    </xf>
    <xf numFmtId="0" fontId="18" fillId="3" borderId="10" xfId="0" applyFont="1" applyFill="1" applyBorder="1" applyAlignment="1">
      <alignment horizontal="center" vertical="center" textRotation="90"/>
    </xf>
    <xf numFmtId="0" fontId="12" fillId="7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65" fontId="12" fillId="5" borderId="2" xfId="0" applyNumberFormat="1" applyFont="1" applyFill="1" applyBorder="1" applyAlignment="1">
      <alignment horizontal="center" vertical="center"/>
    </xf>
    <xf numFmtId="165" fontId="12" fillId="5" borderId="8" xfId="0" applyNumberFormat="1" applyFont="1" applyFill="1" applyBorder="1" applyAlignment="1">
      <alignment horizontal="center" vertical="center"/>
    </xf>
    <xf numFmtId="165" fontId="12" fillId="5" borderId="3" xfId="0" applyNumberFormat="1" applyFont="1" applyFill="1" applyBorder="1" applyAlignment="1">
      <alignment horizontal="center" vertical="center"/>
    </xf>
    <xf numFmtId="165" fontId="12" fillId="5" borderId="9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0</xdr:row>
      <xdr:rowOff>85725</xdr:rowOff>
    </xdr:from>
    <xdr:to>
      <xdr:col>13</xdr:col>
      <xdr:colOff>485775</xdr:colOff>
      <xdr:row>3</xdr:row>
      <xdr:rowOff>85725</xdr:rowOff>
    </xdr:to>
    <xdr:pic>
      <xdr:nvPicPr>
        <xdr:cNvPr id="2" name="2 Imagen" descr="logo2013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48850" y="85725"/>
          <a:ext cx="12192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0</xdr:row>
      <xdr:rowOff>95250</xdr:rowOff>
    </xdr:from>
    <xdr:to>
      <xdr:col>1</xdr:col>
      <xdr:colOff>190500</xdr:colOff>
      <xdr:row>2</xdr:row>
      <xdr:rowOff>238125</xdr:rowOff>
    </xdr:to>
    <xdr:pic>
      <xdr:nvPicPr>
        <xdr:cNvPr id="3" name="Imagen 3" descr="C:\Users\Usuario\AppData\Local\Microsoft\Windows\INetCache\Content.MSO\34DD89F.tmp">
          <a:extLst>
            <a:ext uri="{FF2B5EF4-FFF2-40B4-BE49-F238E27FC236}">
              <a16:creationId xmlns:a16="http://schemas.microsoft.com/office/drawing/2014/main" id="{3F5644EA-816E-4389-9162-28EA83043B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95250"/>
          <a:ext cx="1266825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114301</xdr:rowOff>
    </xdr:from>
    <xdr:to>
      <xdr:col>1</xdr:col>
      <xdr:colOff>85726</xdr:colOff>
      <xdr:row>6</xdr:row>
      <xdr:rowOff>152400</xdr:rowOff>
    </xdr:to>
    <xdr:pic>
      <xdr:nvPicPr>
        <xdr:cNvPr id="5" name="Imagen 3" descr="C:\Users\Usuario\AppData\Local\Microsoft\Windows\INetCache\Content.MSO\34DD89F.tmp">
          <a:extLst>
            <a:ext uri="{FF2B5EF4-FFF2-40B4-BE49-F238E27FC236}">
              <a16:creationId xmlns:a16="http://schemas.microsoft.com/office/drawing/2014/main" id="{3F5644EA-816E-4389-9162-28EA83043B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6" y="114301"/>
          <a:ext cx="2000249" cy="17430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200024</xdr:colOff>
      <xdr:row>0</xdr:row>
      <xdr:rowOff>114300</xdr:rowOff>
    </xdr:from>
    <xdr:to>
      <xdr:col>14</xdr:col>
      <xdr:colOff>542924</xdr:colOff>
      <xdr:row>3</xdr:row>
      <xdr:rowOff>114300</xdr:rowOff>
    </xdr:to>
    <xdr:pic>
      <xdr:nvPicPr>
        <xdr:cNvPr id="7" name="6 Imagen" descr="logo2013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63249" y="114300"/>
          <a:ext cx="9620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7</xdr:row>
      <xdr:rowOff>114300</xdr:rowOff>
    </xdr:to>
    <xdr:sp macro="" textlink="">
      <xdr:nvSpPr>
        <xdr:cNvPr id="8" name="AutoShape 1" descr="Resultado de imagen para logo gobierno de jalisco 2018">
          <a:extLst>
            <a:ext uri="{FF2B5EF4-FFF2-40B4-BE49-F238E27FC236}">
              <a16:creationId xmlns:a16="http://schemas.microsoft.com/office/drawing/2014/main" id="{476EF2D3-152C-4291-A486-B439BB890B3C}"/>
            </a:ext>
          </a:extLst>
        </xdr:cNvPr>
        <xdr:cNvSpPr>
          <a:spLocks noChangeAspect="1" noChangeArrowheads="1"/>
        </xdr:cNvSpPr>
      </xdr:nvSpPr>
      <xdr:spPr bwMode="auto">
        <a:xfrm>
          <a:off x="14297025" y="169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7</xdr:row>
      <xdr:rowOff>114300</xdr:rowOff>
    </xdr:to>
    <xdr:sp macro="" textlink="">
      <xdr:nvSpPr>
        <xdr:cNvPr id="9" name="AutoShape 2" descr="Resultado de imagen para logo gobierno de jalisco 2018">
          <a:extLst>
            <a:ext uri="{FF2B5EF4-FFF2-40B4-BE49-F238E27FC236}">
              <a16:creationId xmlns:a16="http://schemas.microsoft.com/office/drawing/2014/main" id="{FFB28CE6-7362-41C6-84A6-05CC21BD397F}"/>
            </a:ext>
          </a:extLst>
        </xdr:cNvPr>
        <xdr:cNvSpPr>
          <a:spLocks noChangeAspect="1" noChangeArrowheads="1"/>
        </xdr:cNvSpPr>
      </xdr:nvSpPr>
      <xdr:spPr bwMode="auto">
        <a:xfrm>
          <a:off x="14297025" y="169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552450</xdr:colOff>
      <xdr:row>0</xdr:row>
      <xdr:rowOff>0</xdr:rowOff>
    </xdr:from>
    <xdr:to>
      <xdr:col>1</xdr:col>
      <xdr:colOff>1685925</xdr:colOff>
      <xdr:row>3</xdr:row>
      <xdr:rowOff>57149</xdr:rowOff>
    </xdr:to>
    <xdr:pic>
      <xdr:nvPicPr>
        <xdr:cNvPr id="10" name="Imagen 6" descr="C:\Users\Usuario\AppData\Local\Microsoft\Windows\INetCache\Content.MSO\34DD89F.tmp">
          <a:extLst>
            <a:ext uri="{FF2B5EF4-FFF2-40B4-BE49-F238E27FC236}">
              <a16:creationId xmlns:a16="http://schemas.microsoft.com/office/drawing/2014/main" id="{21230EB7-2E6A-42D5-AEB6-40B408D630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0"/>
          <a:ext cx="1133475" cy="11144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1</xdr:row>
      <xdr:rowOff>142875</xdr:rowOff>
    </xdr:from>
    <xdr:to>
      <xdr:col>15</xdr:col>
      <xdr:colOff>419100</xdr:colOff>
      <xdr:row>6</xdr:row>
      <xdr:rowOff>228600</xdr:rowOff>
    </xdr:to>
    <xdr:pic>
      <xdr:nvPicPr>
        <xdr:cNvPr id="2" name="1 Imagen" descr="logo2013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29900" y="371475"/>
          <a:ext cx="105727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85726</xdr:colOff>
      <xdr:row>0</xdr:row>
      <xdr:rowOff>114301</xdr:rowOff>
    </xdr:from>
    <xdr:to>
      <xdr:col>1</xdr:col>
      <xdr:colOff>2085975</xdr:colOff>
      <xdr:row>6</xdr:row>
      <xdr:rowOff>247650</xdr:rowOff>
    </xdr:to>
    <xdr:pic>
      <xdr:nvPicPr>
        <xdr:cNvPr id="3" name="Imagen 3" descr="C:\Users\Usuario\AppData\Local\Microsoft\Windows\INetCache\Content.MSO\34DD89F.tmp">
          <a:extLst>
            <a:ext uri="{FF2B5EF4-FFF2-40B4-BE49-F238E27FC236}">
              <a16:creationId xmlns:a16="http://schemas.microsoft.com/office/drawing/2014/main" id="{3F5644EA-816E-4389-9162-28EA83043B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114301"/>
          <a:ext cx="2000249" cy="1743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TEL%20NUC/Documents/Adminsitracion/Presupuestos/Presupuesto%202020/Ingresos%20propios%20ej.%20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gresos%20propios%20ej.%20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TEL%20NUC/Documents/Adminsitracion/Anteproyecto/Anteproyecto%202021/Anteproyecto%20Presupuesto%20Ingresos%20y%20Egres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2">
          <cell r="B32">
            <v>8400</v>
          </cell>
          <cell r="C32">
            <v>57120</v>
          </cell>
          <cell r="D32">
            <v>62040</v>
          </cell>
          <cell r="E32">
            <v>40920</v>
          </cell>
          <cell r="F32">
            <v>68200</v>
          </cell>
          <cell r="G32">
            <v>51960</v>
          </cell>
          <cell r="H32">
            <v>40120</v>
          </cell>
          <cell r="I32">
            <v>42160</v>
          </cell>
          <cell r="J32">
            <v>58400</v>
          </cell>
          <cell r="K32">
            <v>60720</v>
          </cell>
          <cell r="L32">
            <v>62040</v>
          </cell>
          <cell r="M32">
            <v>24720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3">
          <cell r="J33">
            <v>54320</v>
          </cell>
          <cell r="K33">
            <v>56640</v>
          </cell>
          <cell r="L33">
            <v>58640</v>
          </cell>
          <cell r="M33">
            <v>57360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estimados"/>
      <sheetName val="Egresos estimados"/>
      <sheetName val="Componente 1"/>
      <sheetName val="Componente 2"/>
      <sheetName val="Concentrado componentes"/>
      <sheetName val="Plantilla comp.1"/>
      <sheetName val="Plantilla comp.2"/>
    </sheetNames>
    <sheetDataSet>
      <sheetData sheetId="0"/>
      <sheetData sheetId="1"/>
      <sheetData sheetId="2">
        <row r="39">
          <cell r="L39">
            <v>2000</v>
          </cell>
          <cell r="M39">
            <v>1000</v>
          </cell>
          <cell r="N39">
            <v>1000</v>
          </cell>
          <cell r="O39">
            <v>600</v>
          </cell>
        </row>
      </sheetData>
      <sheetData sheetId="3">
        <row r="39">
          <cell r="M39">
            <v>500</v>
          </cell>
          <cell r="N39">
            <v>500</v>
          </cell>
          <cell r="O39">
            <v>500</v>
          </cell>
          <cell r="P39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8"/>
  <sheetViews>
    <sheetView workbookViewId="0">
      <selection activeCell="B1" sqref="B1"/>
    </sheetView>
  </sheetViews>
  <sheetFormatPr baseColWidth="10" defaultRowHeight="14.4" x14ac:dyDescent="0.3"/>
  <cols>
    <col min="1" max="1" width="21.5546875" bestFit="1" customWidth="1"/>
    <col min="257" max="257" width="21.5546875" bestFit="1" customWidth="1"/>
    <col min="513" max="513" width="21.5546875" bestFit="1" customWidth="1"/>
    <col min="769" max="769" width="21.5546875" bestFit="1" customWidth="1"/>
    <col min="1025" max="1025" width="21.5546875" bestFit="1" customWidth="1"/>
    <col min="1281" max="1281" width="21.5546875" bestFit="1" customWidth="1"/>
    <col min="1537" max="1537" width="21.5546875" bestFit="1" customWidth="1"/>
    <col min="1793" max="1793" width="21.5546875" bestFit="1" customWidth="1"/>
    <col min="2049" max="2049" width="21.5546875" bestFit="1" customWidth="1"/>
    <col min="2305" max="2305" width="21.5546875" bestFit="1" customWidth="1"/>
    <col min="2561" max="2561" width="21.5546875" bestFit="1" customWidth="1"/>
    <col min="2817" max="2817" width="21.5546875" bestFit="1" customWidth="1"/>
    <col min="3073" max="3073" width="21.5546875" bestFit="1" customWidth="1"/>
    <col min="3329" max="3329" width="21.5546875" bestFit="1" customWidth="1"/>
    <col min="3585" max="3585" width="21.5546875" bestFit="1" customWidth="1"/>
    <col min="3841" max="3841" width="21.5546875" bestFit="1" customWidth="1"/>
    <col min="4097" max="4097" width="21.5546875" bestFit="1" customWidth="1"/>
    <col min="4353" max="4353" width="21.5546875" bestFit="1" customWidth="1"/>
    <col min="4609" max="4609" width="21.5546875" bestFit="1" customWidth="1"/>
    <col min="4865" max="4865" width="21.5546875" bestFit="1" customWidth="1"/>
    <col min="5121" max="5121" width="21.5546875" bestFit="1" customWidth="1"/>
    <col min="5377" max="5377" width="21.5546875" bestFit="1" customWidth="1"/>
    <col min="5633" max="5633" width="21.5546875" bestFit="1" customWidth="1"/>
    <col min="5889" max="5889" width="21.5546875" bestFit="1" customWidth="1"/>
    <col min="6145" max="6145" width="21.5546875" bestFit="1" customWidth="1"/>
    <col min="6401" max="6401" width="21.5546875" bestFit="1" customWidth="1"/>
    <col min="6657" max="6657" width="21.5546875" bestFit="1" customWidth="1"/>
    <col min="6913" max="6913" width="21.5546875" bestFit="1" customWidth="1"/>
    <col min="7169" max="7169" width="21.5546875" bestFit="1" customWidth="1"/>
    <col min="7425" max="7425" width="21.5546875" bestFit="1" customWidth="1"/>
    <col min="7681" max="7681" width="21.5546875" bestFit="1" customWidth="1"/>
    <col min="7937" max="7937" width="21.5546875" bestFit="1" customWidth="1"/>
    <col min="8193" max="8193" width="21.5546875" bestFit="1" customWidth="1"/>
    <col min="8449" max="8449" width="21.5546875" bestFit="1" customWidth="1"/>
    <col min="8705" max="8705" width="21.5546875" bestFit="1" customWidth="1"/>
    <col min="8961" max="8961" width="21.5546875" bestFit="1" customWidth="1"/>
    <col min="9217" max="9217" width="21.5546875" bestFit="1" customWidth="1"/>
    <col min="9473" max="9473" width="21.5546875" bestFit="1" customWidth="1"/>
    <col min="9729" max="9729" width="21.5546875" bestFit="1" customWidth="1"/>
    <col min="9985" max="9985" width="21.5546875" bestFit="1" customWidth="1"/>
    <col min="10241" max="10241" width="21.5546875" bestFit="1" customWidth="1"/>
    <col min="10497" max="10497" width="21.5546875" bestFit="1" customWidth="1"/>
    <col min="10753" max="10753" width="21.5546875" bestFit="1" customWidth="1"/>
    <col min="11009" max="11009" width="21.5546875" bestFit="1" customWidth="1"/>
    <col min="11265" max="11265" width="21.5546875" bestFit="1" customWidth="1"/>
    <col min="11521" max="11521" width="21.5546875" bestFit="1" customWidth="1"/>
    <col min="11777" max="11777" width="21.5546875" bestFit="1" customWidth="1"/>
    <col min="12033" max="12033" width="21.5546875" bestFit="1" customWidth="1"/>
    <col min="12289" max="12289" width="21.5546875" bestFit="1" customWidth="1"/>
    <col min="12545" max="12545" width="21.5546875" bestFit="1" customWidth="1"/>
    <col min="12801" max="12801" width="21.5546875" bestFit="1" customWidth="1"/>
    <col min="13057" max="13057" width="21.5546875" bestFit="1" customWidth="1"/>
    <col min="13313" max="13313" width="21.5546875" bestFit="1" customWidth="1"/>
    <col min="13569" max="13569" width="21.5546875" bestFit="1" customWidth="1"/>
    <col min="13825" max="13825" width="21.5546875" bestFit="1" customWidth="1"/>
    <col min="14081" max="14081" width="21.5546875" bestFit="1" customWidth="1"/>
    <col min="14337" max="14337" width="21.5546875" bestFit="1" customWidth="1"/>
    <col min="14593" max="14593" width="21.5546875" bestFit="1" customWidth="1"/>
    <col min="14849" max="14849" width="21.5546875" bestFit="1" customWidth="1"/>
    <col min="15105" max="15105" width="21.5546875" bestFit="1" customWidth="1"/>
    <col min="15361" max="15361" width="21.5546875" bestFit="1" customWidth="1"/>
    <col min="15617" max="15617" width="21.5546875" bestFit="1" customWidth="1"/>
    <col min="15873" max="15873" width="21.5546875" bestFit="1" customWidth="1"/>
    <col min="16129" max="16129" width="21.5546875" bestFit="1" customWidth="1"/>
  </cols>
  <sheetData>
    <row r="1" spans="1:250" s="3" customFormat="1" ht="45" x14ac:dyDescent="0.75">
      <c r="B1" s="35" t="s">
        <v>80</v>
      </c>
      <c r="C1"/>
      <c r="F1"/>
      <c r="J1"/>
      <c r="L1" s="4"/>
      <c r="M1" s="4"/>
      <c r="N1" s="4"/>
      <c r="O1" s="4"/>
      <c r="P1" s="4"/>
      <c r="Q1" s="4"/>
      <c r="R1" s="5"/>
      <c r="S1" s="5"/>
    </row>
    <row r="2" spans="1:250" s="3" customFormat="1" ht="17.399999999999999" x14ac:dyDescent="0.3">
      <c r="C2" s="36" t="s">
        <v>81</v>
      </c>
      <c r="E2" s="4"/>
      <c r="H2" s="9"/>
      <c r="I2" s="9"/>
      <c r="K2" s="9"/>
      <c r="L2" s="9"/>
      <c r="M2" s="9"/>
      <c r="N2" s="9"/>
      <c r="O2" s="9"/>
      <c r="P2" s="9"/>
      <c r="Q2"/>
      <c r="R2"/>
      <c r="S2"/>
    </row>
    <row r="3" spans="1:250" s="3" customFormat="1" ht="20.399999999999999" x14ac:dyDescent="0.35">
      <c r="B3" s="37"/>
      <c r="C3" s="2"/>
      <c r="D3" s="2"/>
      <c r="E3" s="2"/>
      <c r="F3" s="2"/>
      <c r="G3" s="2"/>
      <c r="H3" s="13"/>
      <c r="K3" s="2"/>
      <c r="L3" s="5"/>
      <c r="M3" s="38"/>
      <c r="N3" s="6"/>
      <c r="O3" s="14"/>
    </row>
    <row r="4" spans="1:250" s="3" customFormat="1" ht="13.2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250" s="3" customFormat="1" ht="12.75" customHeight="1" x14ac:dyDescent="0.25">
      <c r="A5" s="121" t="s">
        <v>82</v>
      </c>
      <c r="B5" s="123" t="s">
        <v>112</v>
      </c>
      <c r="C5" s="125" t="s">
        <v>83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</row>
    <row r="6" spans="1:250" s="3" customFormat="1" ht="13.2" x14ac:dyDescent="0.25">
      <c r="A6" s="122"/>
      <c r="B6" s="124"/>
      <c r="C6" s="41" t="s">
        <v>84</v>
      </c>
      <c r="D6" s="41" t="s">
        <v>85</v>
      </c>
      <c r="E6" s="41" t="s">
        <v>86</v>
      </c>
      <c r="F6" s="41" t="s">
        <v>87</v>
      </c>
      <c r="G6" s="41" t="s">
        <v>88</v>
      </c>
      <c r="H6" s="41" t="s">
        <v>89</v>
      </c>
      <c r="I6" s="41" t="s">
        <v>90</v>
      </c>
      <c r="J6" s="41" t="s">
        <v>91</v>
      </c>
      <c r="K6" s="41" t="s">
        <v>92</v>
      </c>
      <c r="L6" s="41" t="s">
        <v>93</v>
      </c>
      <c r="M6" s="41" t="s">
        <v>94</v>
      </c>
      <c r="N6" s="41" t="s">
        <v>95</v>
      </c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</row>
    <row r="7" spans="1:250" s="29" customFormat="1" ht="11.4" x14ac:dyDescent="0.2">
      <c r="A7" s="43" t="s">
        <v>96</v>
      </c>
      <c r="B7" s="55">
        <f t="shared" ref="B7:B18" si="0">SUM(C7:N7)</f>
        <v>397000</v>
      </c>
      <c r="C7" s="45">
        <v>28000</v>
      </c>
      <c r="D7" s="45">
        <v>28000</v>
      </c>
      <c r="E7" s="45">
        <v>65000</v>
      </c>
      <c r="F7" s="45">
        <v>50000</v>
      </c>
      <c r="G7" s="45">
        <v>28000</v>
      </c>
      <c r="H7" s="45">
        <v>28000</v>
      </c>
      <c r="I7" s="45">
        <v>30000</v>
      </c>
      <c r="J7" s="45">
        <v>28000</v>
      </c>
      <c r="K7" s="45">
        <v>28000</v>
      </c>
      <c r="L7" s="47">
        <v>28000</v>
      </c>
      <c r="M7" s="47">
        <v>28000</v>
      </c>
      <c r="N7" s="47">
        <v>28000</v>
      </c>
      <c r="P7" s="46"/>
      <c r="Q7" s="46"/>
    </row>
    <row r="8" spans="1:250" s="29" customFormat="1" ht="11.4" x14ac:dyDescent="0.2">
      <c r="A8" s="43" t="s">
        <v>97</v>
      </c>
      <c r="B8" s="55">
        <f>SUM(C8:N8)</f>
        <v>170000</v>
      </c>
      <c r="C8" s="45">
        <v>30000</v>
      </c>
      <c r="D8" s="45">
        <v>30000</v>
      </c>
      <c r="E8" s="45">
        <v>0</v>
      </c>
      <c r="F8" s="45">
        <v>30000</v>
      </c>
      <c r="G8" s="45">
        <v>0</v>
      </c>
      <c r="H8" s="45">
        <v>10000</v>
      </c>
      <c r="I8" s="47">
        <v>10000</v>
      </c>
      <c r="J8" s="47">
        <v>0</v>
      </c>
      <c r="K8" s="47">
        <v>0</v>
      </c>
      <c r="L8" s="47">
        <v>30000</v>
      </c>
      <c r="M8" s="47">
        <v>30000</v>
      </c>
      <c r="N8" s="47">
        <v>0</v>
      </c>
      <c r="P8" s="46"/>
      <c r="Q8" s="46"/>
    </row>
    <row r="9" spans="1:250" s="29" customFormat="1" ht="11.4" x14ac:dyDescent="0.2">
      <c r="A9" s="43" t="s">
        <v>98</v>
      </c>
      <c r="B9" s="55">
        <f t="shared" si="0"/>
        <v>118000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7">
        <f>34000+34000</f>
        <v>68000</v>
      </c>
      <c r="J9" s="47">
        <v>50000</v>
      </c>
      <c r="K9" s="47">
        <v>0</v>
      </c>
      <c r="L9" s="47">
        <v>0</v>
      </c>
      <c r="M9" s="47">
        <v>0</v>
      </c>
      <c r="N9" s="47">
        <v>0</v>
      </c>
      <c r="P9" s="46"/>
      <c r="Q9" s="46"/>
    </row>
    <row r="10" spans="1:250" s="29" customFormat="1" ht="11.4" x14ac:dyDescent="0.2">
      <c r="A10" s="43" t="s">
        <v>99</v>
      </c>
      <c r="B10" s="55">
        <f t="shared" si="0"/>
        <v>84000</v>
      </c>
      <c r="C10" s="45">
        <v>7000</v>
      </c>
      <c r="D10" s="45">
        <v>7000</v>
      </c>
      <c r="E10" s="45">
        <v>7000</v>
      </c>
      <c r="F10" s="45">
        <v>7000</v>
      </c>
      <c r="G10" s="45">
        <v>7000</v>
      </c>
      <c r="H10" s="45">
        <v>7000</v>
      </c>
      <c r="I10" s="45">
        <v>7000</v>
      </c>
      <c r="J10" s="45">
        <v>7000</v>
      </c>
      <c r="K10" s="45">
        <v>7000</v>
      </c>
      <c r="L10" s="45">
        <v>7000</v>
      </c>
      <c r="M10" s="45">
        <v>7000</v>
      </c>
      <c r="N10" s="45">
        <v>7000</v>
      </c>
      <c r="P10" s="48"/>
    </row>
    <row r="11" spans="1:250" s="29" customFormat="1" ht="11.4" x14ac:dyDescent="0.2">
      <c r="A11" s="43" t="s">
        <v>100</v>
      </c>
      <c r="B11" s="55">
        <f t="shared" si="0"/>
        <v>769400</v>
      </c>
      <c r="C11" s="45">
        <v>62500</v>
      </c>
      <c r="D11" s="45">
        <v>62500</v>
      </c>
      <c r="E11" s="45">
        <v>61250</v>
      </c>
      <c r="F11" s="45">
        <v>61250</v>
      </c>
      <c r="G11" s="45">
        <v>61500</v>
      </c>
      <c r="H11" s="45">
        <v>56750</v>
      </c>
      <c r="I11" s="45">
        <v>62500</v>
      </c>
      <c r="J11" s="45">
        <v>73150</v>
      </c>
      <c r="K11" s="45">
        <v>69250</v>
      </c>
      <c r="L11" s="45">
        <v>65000</v>
      </c>
      <c r="M11" s="45">
        <v>67500</v>
      </c>
      <c r="N11" s="45">
        <v>66250</v>
      </c>
      <c r="P11" s="48"/>
    </row>
    <row r="12" spans="1:250" s="29" customFormat="1" ht="11.4" x14ac:dyDescent="0.2">
      <c r="A12" s="43" t="s">
        <v>101</v>
      </c>
      <c r="B12" s="55">
        <f t="shared" si="0"/>
        <v>576800</v>
      </c>
      <c r="C12" s="45">
        <f>[1]Hoja2!B32</f>
        <v>8400</v>
      </c>
      <c r="D12" s="45">
        <f>[1]Hoja2!C32</f>
        <v>57120</v>
      </c>
      <c r="E12" s="45">
        <f>[1]Hoja2!D32</f>
        <v>62040</v>
      </c>
      <c r="F12" s="45">
        <f>[1]Hoja2!E32</f>
        <v>40920</v>
      </c>
      <c r="G12" s="45">
        <f>[1]Hoja2!F32</f>
        <v>68200</v>
      </c>
      <c r="H12" s="45">
        <f>[1]Hoja2!G32</f>
        <v>51960</v>
      </c>
      <c r="I12" s="45">
        <f>[1]Hoja2!H32</f>
        <v>40120</v>
      </c>
      <c r="J12" s="45">
        <f>[1]Hoja2!I32</f>
        <v>42160</v>
      </c>
      <c r="K12" s="45">
        <f>[1]Hoja2!J32</f>
        <v>58400</v>
      </c>
      <c r="L12" s="45">
        <f>[1]Hoja2!K32</f>
        <v>60720</v>
      </c>
      <c r="M12" s="45">
        <f>[1]Hoja2!L32</f>
        <v>62040</v>
      </c>
      <c r="N12" s="45">
        <f>[1]Hoja2!M32</f>
        <v>24720</v>
      </c>
      <c r="P12" s="48"/>
    </row>
    <row r="13" spans="1:250" s="29" customFormat="1" ht="11.4" x14ac:dyDescent="0.2">
      <c r="A13" s="43" t="s">
        <v>102</v>
      </c>
      <c r="B13" s="55">
        <f t="shared" si="0"/>
        <v>105000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7">
        <v>105000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P13" s="48"/>
    </row>
    <row r="14" spans="1:250" s="29" customFormat="1" ht="11.4" x14ac:dyDescent="0.2">
      <c r="A14" s="43" t="s">
        <v>103</v>
      </c>
      <c r="B14" s="55">
        <f>SUM(C14:N14)</f>
        <v>40000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7">
        <v>40000</v>
      </c>
      <c r="J14" s="47">
        <v>0</v>
      </c>
      <c r="K14" s="47"/>
      <c r="L14" s="47">
        <v>0</v>
      </c>
      <c r="M14" s="47">
        <v>0</v>
      </c>
      <c r="N14" s="47">
        <v>0</v>
      </c>
      <c r="P14" s="48"/>
    </row>
    <row r="15" spans="1:250" s="29" customFormat="1" ht="11.4" x14ac:dyDescent="0.2">
      <c r="A15" s="43" t="s">
        <v>104</v>
      </c>
      <c r="B15" s="55">
        <f t="shared" si="0"/>
        <v>60000</v>
      </c>
      <c r="C15" s="45">
        <v>0</v>
      </c>
      <c r="D15" s="45">
        <v>0</v>
      </c>
      <c r="E15" s="45">
        <v>10000</v>
      </c>
      <c r="F15" s="45">
        <v>10000</v>
      </c>
      <c r="G15" s="45">
        <v>10000</v>
      </c>
      <c r="H15" s="45">
        <v>10000</v>
      </c>
      <c r="I15" s="47">
        <v>0</v>
      </c>
      <c r="J15" s="47">
        <v>10000</v>
      </c>
      <c r="K15" s="47">
        <v>10000</v>
      </c>
      <c r="L15" s="47">
        <v>0</v>
      </c>
      <c r="M15" s="47">
        <v>0</v>
      </c>
      <c r="N15" s="47">
        <v>0</v>
      </c>
      <c r="P15" s="48"/>
    </row>
    <row r="16" spans="1:250" s="29" customFormat="1" ht="11.4" x14ac:dyDescent="0.2">
      <c r="A16" s="43" t="s">
        <v>105</v>
      </c>
      <c r="B16" s="55">
        <f t="shared" si="0"/>
        <v>1284000</v>
      </c>
      <c r="C16" s="45">
        <v>107000</v>
      </c>
      <c r="D16" s="45">
        <v>107000</v>
      </c>
      <c r="E16" s="45">
        <v>107000</v>
      </c>
      <c r="F16" s="45">
        <v>107000</v>
      </c>
      <c r="G16" s="45">
        <v>107000</v>
      </c>
      <c r="H16" s="45">
        <v>107000</v>
      </c>
      <c r="I16" s="45">
        <v>107000</v>
      </c>
      <c r="J16" s="45">
        <v>107000</v>
      </c>
      <c r="K16" s="45">
        <v>107000</v>
      </c>
      <c r="L16" s="45">
        <v>107000</v>
      </c>
      <c r="M16" s="45">
        <v>107000</v>
      </c>
      <c r="N16" s="45">
        <v>107000</v>
      </c>
      <c r="P16" s="48"/>
    </row>
    <row r="17" spans="1:256" s="29" customFormat="1" ht="11.4" x14ac:dyDescent="0.2">
      <c r="A17" s="43" t="s">
        <v>106</v>
      </c>
      <c r="B17" s="55">
        <f t="shared" si="0"/>
        <v>402000</v>
      </c>
      <c r="C17" s="45">
        <v>33500</v>
      </c>
      <c r="D17" s="45">
        <v>33500</v>
      </c>
      <c r="E17" s="45">
        <v>33500</v>
      </c>
      <c r="F17" s="45">
        <v>33500</v>
      </c>
      <c r="G17" s="45">
        <v>33500</v>
      </c>
      <c r="H17" s="45">
        <v>33500</v>
      </c>
      <c r="I17" s="45">
        <v>33500</v>
      </c>
      <c r="J17" s="45">
        <v>33500</v>
      </c>
      <c r="K17" s="45">
        <v>33500</v>
      </c>
      <c r="L17" s="45">
        <v>33500</v>
      </c>
      <c r="M17" s="45">
        <v>33500</v>
      </c>
      <c r="N17" s="45">
        <v>33500</v>
      </c>
      <c r="P17" s="48"/>
    </row>
    <row r="18" spans="1:256" s="29" customFormat="1" ht="11.4" x14ac:dyDescent="0.2">
      <c r="A18" s="43" t="s">
        <v>107</v>
      </c>
      <c r="B18" s="55">
        <f t="shared" si="0"/>
        <v>42000</v>
      </c>
      <c r="C18" s="45">
        <v>3000</v>
      </c>
      <c r="D18" s="45">
        <v>3000</v>
      </c>
      <c r="E18" s="45">
        <v>5000</v>
      </c>
      <c r="F18" s="45">
        <v>5000</v>
      </c>
      <c r="G18" s="45">
        <v>5000</v>
      </c>
      <c r="H18" s="45">
        <v>3000</v>
      </c>
      <c r="I18" s="45">
        <v>3000</v>
      </c>
      <c r="J18" s="45">
        <v>3000</v>
      </c>
      <c r="K18" s="45">
        <v>3000</v>
      </c>
      <c r="L18" s="45">
        <v>3000</v>
      </c>
      <c r="M18" s="45">
        <v>3000</v>
      </c>
      <c r="N18" s="45">
        <v>3000</v>
      </c>
      <c r="P18" s="48"/>
    </row>
    <row r="19" spans="1:256" s="29" customFormat="1" ht="12" x14ac:dyDescent="0.25">
      <c r="A19" s="49" t="s">
        <v>108</v>
      </c>
      <c r="B19" s="50">
        <f t="shared" ref="B19:N19" si="1">SUM(B7:B18)</f>
        <v>4048200</v>
      </c>
      <c r="C19" s="51">
        <f t="shared" si="1"/>
        <v>279400</v>
      </c>
      <c r="D19" s="51">
        <f t="shared" si="1"/>
        <v>328120</v>
      </c>
      <c r="E19" s="51">
        <f t="shared" si="1"/>
        <v>350790</v>
      </c>
      <c r="F19" s="51">
        <f t="shared" si="1"/>
        <v>344670</v>
      </c>
      <c r="G19" s="51">
        <f t="shared" si="1"/>
        <v>320200</v>
      </c>
      <c r="H19" s="51">
        <f t="shared" si="1"/>
        <v>307210</v>
      </c>
      <c r="I19" s="51">
        <f t="shared" si="1"/>
        <v>506120</v>
      </c>
      <c r="J19" s="51">
        <f t="shared" si="1"/>
        <v>353810</v>
      </c>
      <c r="K19" s="51">
        <f t="shared" si="1"/>
        <v>316150</v>
      </c>
      <c r="L19" s="51">
        <f t="shared" si="1"/>
        <v>334220</v>
      </c>
      <c r="M19" s="51">
        <f t="shared" si="1"/>
        <v>338040</v>
      </c>
      <c r="N19" s="51">
        <f t="shared" si="1"/>
        <v>269470</v>
      </c>
      <c r="P19" s="48"/>
    </row>
    <row r="21" spans="1:256" x14ac:dyDescent="0.3">
      <c r="A21" s="52" t="s">
        <v>109</v>
      </c>
      <c r="B21" s="53">
        <f>SUM(C21:N21)</f>
        <v>28000100.040000007</v>
      </c>
      <c r="C21" s="44">
        <v>2333341.67</v>
      </c>
      <c r="D21" s="44">
        <v>2333341.67</v>
      </c>
      <c r="E21" s="44">
        <v>2333341.67</v>
      </c>
      <c r="F21" s="44">
        <v>2333341.67</v>
      </c>
      <c r="G21" s="44">
        <v>2333341.67</v>
      </c>
      <c r="H21" s="44">
        <v>2333341.67</v>
      </c>
      <c r="I21" s="44">
        <v>2333341.67</v>
      </c>
      <c r="J21" s="44">
        <v>2333341.67</v>
      </c>
      <c r="K21" s="44">
        <v>2333341.67</v>
      </c>
      <c r="L21" s="44">
        <v>2333341.67</v>
      </c>
      <c r="M21" s="44">
        <v>2333341.67</v>
      </c>
      <c r="N21" s="44">
        <v>2333341.67</v>
      </c>
      <c r="O21" s="29"/>
      <c r="P21" s="48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</row>
    <row r="22" spans="1:256" x14ac:dyDescent="0.3">
      <c r="A22" s="49" t="s">
        <v>110</v>
      </c>
      <c r="B22" s="50">
        <f t="shared" ref="B22:M22" si="2">SUM(B21:B21)</f>
        <v>28000100.040000007</v>
      </c>
      <c r="C22" s="51">
        <f>SUM(C21:C21)</f>
        <v>2333341.67</v>
      </c>
      <c r="D22" s="51">
        <f t="shared" si="2"/>
        <v>2333341.67</v>
      </c>
      <c r="E22" s="51">
        <f t="shared" si="2"/>
        <v>2333341.67</v>
      </c>
      <c r="F22" s="51">
        <f t="shared" si="2"/>
        <v>2333341.67</v>
      </c>
      <c r="G22" s="51">
        <f t="shared" si="2"/>
        <v>2333341.67</v>
      </c>
      <c r="H22" s="51">
        <f t="shared" si="2"/>
        <v>2333341.67</v>
      </c>
      <c r="I22" s="51">
        <f t="shared" si="2"/>
        <v>2333341.67</v>
      </c>
      <c r="J22" s="51">
        <f t="shared" si="2"/>
        <v>2333341.67</v>
      </c>
      <c r="K22" s="51">
        <f>SUM(K21:K21)</f>
        <v>2333341.67</v>
      </c>
      <c r="L22" s="51">
        <f t="shared" si="2"/>
        <v>2333341.67</v>
      </c>
      <c r="M22" s="51">
        <f t="shared" si="2"/>
        <v>2333341.67</v>
      </c>
      <c r="N22" s="51">
        <f>SUM(N21:N21)</f>
        <v>2333341.67</v>
      </c>
      <c r="O22" s="29"/>
      <c r="P22" s="48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</row>
    <row r="24" spans="1:256" ht="15.75" customHeight="1" x14ac:dyDescent="0.3">
      <c r="A24" s="49" t="s">
        <v>111</v>
      </c>
      <c r="B24" s="50">
        <f>B19+B22</f>
        <v>32048300.040000007</v>
      </c>
      <c r="C24" s="50">
        <f t="shared" ref="C24:N24" si="3">C19+C22</f>
        <v>2612741.67</v>
      </c>
      <c r="D24" s="50">
        <f t="shared" si="3"/>
        <v>2661461.67</v>
      </c>
      <c r="E24" s="50">
        <f t="shared" si="3"/>
        <v>2684131.67</v>
      </c>
      <c r="F24" s="50">
        <f t="shared" si="3"/>
        <v>2678011.67</v>
      </c>
      <c r="G24" s="50">
        <f t="shared" si="3"/>
        <v>2653541.67</v>
      </c>
      <c r="H24" s="50">
        <f t="shared" si="3"/>
        <v>2640551.67</v>
      </c>
      <c r="I24" s="50">
        <f t="shared" si="3"/>
        <v>2839461.67</v>
      </c>
      <c r="J24" s="50">
        <f t="shared" si="3"/>
        <v>2687151.67</v>
      </c>
      <c r="K24" s="50">
        <f t="shared" si="3"/>
        <v>2649491.67</v>
      </c>
      <c r="L24" s="50">
        <f t="shared" si="3"/>
        <v>2667561.67</v>
      </c>
      <c r="M24" s="50">
        <f t="shared" si="3"/>
        <v>2671381.67</v>
      </c>
      <c r="N24" s="50">
        <f t="shared" si="3"/>
        <v>2602811.67</v>
      </c>
      <c r="O24" s="29"/>
      <c r="P24" s="48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</row>
    <row r="26" spans="1:256" x14ac:dyDescent="0.3">
      <c r="B26" s="50"/>
    </row>
    <row r="28" spans="1:256" x14ac:dyDescent="0.3">
      <c r="B28" s="54">
        <f>B24-B26</f>
        <v>32048300.040000007</v>
      </c>
    </row>
  </sheetData>
  <mergeCells count="3">
    <mergeCell ref="A5:A6"/>
    <mergeCell ref="B5:B6"/>
    <mergeCell ref="C5:N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34"/>
  <sheetViews>
    <sheetView topLeftCell="B1" workbookViewId="0">
      <selection activeCell="C2" sqref="C2"/>
    </sheetView>
  </sheetViews>
  <sheetFormatPr baseColWidth="10" defaultRowHeight="14.4" x14ac:dyDescent="0.3"/>
  <cols>
    <col min="1" max="1" width="7.6640625" style="33" customWidth="1"/>
    <col min="2" max="2" width="42" style="33" customWidth="1"/>
    <col min="3" max="3" width="10.33203125" style="33" customWidth="1"/>
    <col min="4" max="4" width="12.44140625" style="33" bestFit="1" customWidth="1"/>
    <col min="5" max="5" width="10.6640625" style="20" customWidth="1"/>
    <col min="6" max="6" width="9.33203125" style="20" bestFit="1" customWidth="1"/>
    <col min="7" max="7" width="10.109375" style="20" customWidth="1"/>
    <col min="8" max="8" width="9.33203125" style="20" bestFit="1" customWidth="1"/>
    <col min="9" max="9" width="9" style="20" customWidth="1"/>
    <col min="10" max="12" width="9.33203125" style="20" bestFit="1" customWidth="1"/>
    <col min="13" max="13" width="10.5546875" style="20" bestFit="1" customWidth="1"/>
    <col min="14" max="14" width="9.33203125" style="20" bestFit="1" customWidth="1"/>
    <col min="15" max="15" width="9.88671875" style="20" bestFit="1" customWidth="1"/>
    <col min="16" max="16" width="9.44140625" style="20" bestFit="1" customWidth="1"/>
    <col min="17" max="17" width="54.5546875" style="20" bestFit="1" customWidth="1"/>
    <col min="18" max="249" width="11.44140625" style="20"/>
  </cols>
  <sheetData>
    <row r="1" spans="1:251" s="3" customFormat="1" ht="45" x14ac:dyDescent="0.75">
      <c r="A1" s="1"/>
      <c r="C1" s="35" t="s">
        <v>128</v>
      </c>
      <c r="D1"/>
      <c r="G1"/>
      <c r="K1"/>
      <c r="M1" s="4"/>
      <c r="N1" s="4"/>
      <c r="O1" s="4"/>
      <c r="P1" s="4"/>
      <c r="Q1" s="4"/>
      <c r="R1" s="4"/>
      <c r="S1" s="5"/>
      <c r="T1" s="5"/>
    </row>
    <row r="2" spans="1:251" s="3" customFormat="1" ht="17.399999999999999" x14ac:dyDescent="0.3">
      <c r="A2" s="7"/>
      <c r="D2" s="36" t="s">
        <v>81</v>
      </c>
      <c r="F2" s="4"/>
      <c r="I2" s="9"/>
      <c r="J2" s="9"/>
      <c r="L2" s="9"/>
      <c r="M2" s="9"/>
      <c r="N2" s="9"/>
      <c r="O2" s="9"/>
      <c r="P2" s="9"/>
      <c r="Q2" s="9"/>
      <c r="R2"/>
      <c r="S2"/>
      <c r="T2"/>
    </row>
    <row r="3" spans="1:251" s="3" customFormat="1" ht="20.399999999999999" x14ac:dyDescent="0.35">
      <c r="A3" s="10"/>
      <c r="C3" s="37"/>
      <c r="D3" s="2"/>
      <c r="E3" s="2"/>
      <c r="F3" s="2"/>
      <c r="G3" s="2"/>
      <c r="H3" s="2"/>
      <c r="I3" s="13"/>
      <c r="L3" s="2"/>
      <c r="M3" s="5"/>
      <c r="N3" s="38"/>
      <c r="O3" s="6"/>
      <c r="P3" s="14"/>
    </row>
    <row r="4" spans="1:251" s="3" customFormat="1" ht="13.2" x14ac:dyDescent="0.25">
      <c r="A4" s="7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251" s="3" customFormat="1" ht="12.75" customHeight="1" x14ac:dyDescent="0.25">
      <c r="A5" s="126" t="s">
        <v>119</v>
      </c>
      <c r="B5" s="121" t="s">
        <v>82</v>
      </c>
      <c r="C5" s="123" t="s">
        <v>123</v>
      </c>
      <c r="D5" s="125" t="s">
        <v>138</v>
      </c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</row>
    <row r="6" spans="1:251" s="3" customFormat="1" ht="13.2" x14ac:dyDescent="0.25">
      <c r="A6" s="127"/>
      <c r="B6" s="122"/>
      <c r="C6" s="124"/>
      <c r="D6" s="41" t="s">
        <v>84</v>
      </c>
      <c r="E6" s="41" t="s">
        <v>85</v>
      </c>
      <c r="F6" s="41" t="s">
        <v>86</v>
      </c>
      <c r="G6" s="41" t="s">
        <v>87</v>
      </c>
      <c r="H6" s="41" t="s">
        <v>88</v>
      </c>
      <c r="I6" s="41" t="s">
        <v>89</v>
      </c>
      <c r="J6" s="41" t="s">
        <v>90</v>
      </c>
      <c r="K6" s="41" t="s">
        <v>91</v>
      </c>
      <c r="L6" s="41" t="s">
        <v>92</v>
      </c>
      <c r="M6" s="41" t="s">
        <v>93</v>
      </c>
      <c r="N6" s="41" t="s">
        <v>94</v>
      </c>
      <c r="O6" s="41" t="s">
        <v>95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</row>
    <row r="7" spans="1:251" s="29" customFormat="1" x14ac:dyDescent="0.3">
      <c r="A7" s="93">
        <v>73</v>
      </c>
      <c r="B7" s="43" t="s">
        <v>97</v>
      </c>
      <c r="C7" s="55">
        <f>SUM(D7:O7)</f>
        <v>30000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7">
        <v>0</v>
      </c>
      <c r="N7" s="47">
        <v>30000</v>
      </c>
      <c r="O7" s="47">
        <v>0</v>
      </c>
      <c r="Q7" s="40"/>
      <c r="R7" s="40"/>
      <c r="S7"/>
    </row>
    <row r="8" spans="1:251" s="29" customFormat="1" ht="11.4" x14ac:dyDescent="0.2">
      <c r="A8" s="93">
        <v>73</v>
      </c>
      <c r="B8" s="43" t="s">
        <v>127</v>
      </c>
      <c r="C8" s="55">
        <f t="shared" ref="C8:C17" si="0">SUM(D8:O8)</f>
        <v>25000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7">
        <v>0</v>
      </c>
      <c r="K8" s="47">
        <v>0</v>
      </c>
      <c r="L8" s="47">
        <v>25000</v>
      </c>
      <c r="M8" s="47">
        <v>0</v>
      </c>
      <c r="N8" s="47">
        <v>0</v>
      </c>
      <c r="O8" s="47">
        <v>0</v>
      </c>
      <c r="Q8" s="40"/>
      <c r="R8" s="40"/>
    </row>
    <row r="9" spans="1:251" s="29" customFormat="1" ht="11.4" x14ac:dyDescent="0.2">
      <c r="A9" s="93">
        <v>73</v>
      </c>
      <c r="B9" s="43" t="s">
        <v>126</v>
      </c>
      <c r="C9" s="55">
        <f t="shared" si="0"/>
        <v>9000</v>
      </c>
      <c r="D9" s="45">
        <v>0</v>
      </c>
      <c r="E9" s="45">
        <v>250</v>
      </c>
      <c r="F9" s="45">
        <v>250</v>
      </c>
      <c r="G9" s="45">
        <v>250</v>
      </c>
      <c r="H9" s="45">
        <v>250</v>
      </c>
      <c r="I9" s="45">
        <v>250</v>
      </c>
      <c r="J9" s="45">
        <v>250</v>
      </c>
      <c r="K9" s="47">
        <v>1500</v>
      </c>
      <c r="L9" s="47">
        <v>1500</v>
      </c>
      <c r="M9" s="47">
        <v>1500</v>
      </c>
      <c r="N9" s="47">
        <v>1500</v>
      </c>
      <c r="O9" s="47">
        <v>1500</v>
      </c>
      <c r="Q9" s="40"/>
      <c r="R9" s="40"/>
    </row>
    <row r="10" spans="1:251" s="29" customFormat="1" ht="11.4" x14ac:dyDescent="0.2">
      <c r="A10" s="93">
        <v>73</v>
      </c>
      <c r="B10" s="43" t="s">
        <v>100</v>
      </c>
      <c r="C10" s="55">
        <f t="shared" si="0"/>
        <v>287500</v>
      </c>
      <c r="D10" s="45">
        <v>0</v>
      </c>
      <c r="E10" s="45">
        <f>250*100</f>
        <v>25000</v>
      </c>
      <c r="F10" s="45">
        <f t="shared" ref="F10:J10" si="1">250*100</f>
        <v>25000</v>
      </c>
      <c r="G10" s="45">
        <f t="shared" si="1"/>
        <v>25000</v>
      </c>
      <c r="H10" s="45">
        <f t="shared" si="1"/>
        <v>25000</v>
      </c>
      <c r="I10" s="45">
        <f t="shared" si="1"/>
        <v>25000</v>
      </c>
      <c r="J10" s="45">
        <f t="shared" si="1"/>
        <v>25000</v>
      </c>
      <c r="K10" s="45">
        <v>12500</v>
      </c>
      <c r="L10" s="45">
        <f>250*150</f>
        <v>37500</v>
      </c>
      <c r="M10" s="45">
        <f t="shared" ref="M10:N10" si="2">250*150</f>
        <v>37500</v>
      </c>
      <c r="N10" s="45">
        <f t="shared" si="2"/>
        <v>37500</v>
      </c>
      <c r="O10" s="45">
        <v>12500</v>
      </c>
      <c r="Q10" s="40"/>
      <c r="R10" s="40"/>
    </row>
    <row r="11" spans="1:251" s="29" customFormat="1" ht="11.4" x14ac:dyDescent="0.2">
      <c r="A11" s="93">
        <v>73</v>
      </c>
      <c r="B11" s="43" t="s">
        <v>101</v>
      </c>
      <c r="C11" s="55">
        <f t="shared" si="0"/>
        <v>507580</v>
      </c>
      <c r="D11" s="45">
        <v>0</v>
      </c>
      <c r="E11" s="45">
        <f>14520/2</f>
        <v>7260</v>
      </c>
      <c r="F11" s="45">
        <v>40800</v>
      </c>
      <c r="G11" s="45">
        <v>53720</v>
      </c>
      <c r="H11" s="45">
        <v>34680</v>
      </c>
      <c r="I11" s="45">
        <v>57800</v>
      </c>
      <c r="J11" s="45">
        <v>46240</v>
      </c>
      <c r="K11" s="45">
        <v>40120</v>
      </c>
      <c r="L11" s="45">
        <f>[2]Hoja2!$J$33</f>
        <v>54320</v>
      </c>
      <c r="M11" s="45">
        <f>[2]Hoja2!$K$33</f>
        <v>56640</v>
      </c>
      <c r="N11" s="45">
        <f>[2]Hoja2!$L$33</f>
        <v>58640</v>
      </c>
      <c r="O11" s="45">
        <f>[2]Hoja2!$M$33</f>
        <v>57360</v>
      </c>
      <c r="Q11" s="40"/>
      <c r="R11" s="40"/>
    </row>
    <row r="12" spans="1:251" s="29" customFormat="1" ht="11.4" x14ac:dyDescent="0.2">
      <c r="A12" s="93">
        <v>73</v>
      </c>
      <c r="B12" s="43" t="s">
        <v>102</v>
      </c>
      <c r="C12" s="55">
        <f t="shared" si="0"/>
        <v>87500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87500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32"/>
      <c r="Q12" s="95"/>
      <c r="R12" s="32"/>
      <c r="S12" s="32"/>
      <c r="T12" s="32"/>
      <c r="U12" s="32"/>
    </row>
    <row r="13" spans="1:251" s="29" customFormat="1" ht="11.4" x14ac:dyDescent="0.2">
      <c r="A13" s="93">
        <v>73</v>
      </c>
      <c r="B13" s="43" t="s">
        <v>103</v>
      </c>
      <c r="C13" s="55">
        <f t="shared" si="0"/>
        <v>30000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7">
        <v>20000</v>
      </c>
      <c r="K13" s="47">
        <v>10000</v>
      </c>
      <c r="L13" s="47">
        <v>0</v>
      </c>
      <c r="M13" s="47">
        <v>0</v>
      </c>
      <c r="N13" s="47">
        <v>0</v>
      </c>
      <c r="O13" s="47">
        <v>0</v>
      </c>
      <c r="P13" s="32"/>
      <c r="Q13" s="95"/>
      <c r="R13" s="32"/>
      <c r="S13" s="32"/>
      <c r="T13" s="32"/>
      <c r="U13" s="32"/>
    </row>
    <row r="14" spans="1:251" s="29" customFormat="1" ht="11.4" x14ac:dyDescent="0.2">
      <c r="A14" s="93">
        <v>73</v>
      </c>
      <c r="B14" s="43" t="s">
        <v>104</v>
      </c>
      <c r="C14" s="55">
        <f t="shared" si="0"/>
        <v>20000</v>
      </c>
      <c r="D14" s="45">
        <v>0</v>
      </c>
      <c r="E14" s="45" t="s">
        <v>132</v>
      </c>
      <c r="F14" s="45">
        <v>0</v>
      </c>
      <c r="G14" s="45">
        <v>0</v>
      </c>
      <c r="H14" s="45">
        <v>0</v>
      </c>
      <c r="I14" s="45">
        <v>0</v>
      </c>
      <c r="J14" s="47">
        <v>0</v>
      </c>
      <c r="K14" s="47">
        <v>0</v>
      </c>
      <c r="L14" s="47">
        <v>10000</v>
      </c>
      <c r="M14" s="47">
        <v>0</v>
      </c>
      <c r="N14" s="47">
        <v>10000</v>
      </c>
      <c r="O14" s="47">
        <v>0</v>
      </c>
      <c r="P14" s="32"/>
      <c r="Q14" s="95"/>
      <c r="R14" s="32"/>
      <c r="S14" s="32"/>
      <c r="T14" s="32"/>
      <c r="U14" s="32"/>
    </row>
    <row r="15" spans="1:251" s="29" customFormat="1" ht="11.4" x14ac:dyDescent="0.2">
      <c r="A15" s="93">
        <v>73</v>
      </c>
      <c r="B15" s="43" t="s">
        <v>105</v>
      </c>
      <c r="C15" s="55">
        <f t="shared" si="0"/>
        <v>912165</v>
      </c>
      <c r="D15" s="45">
        <v>0</v>
      </c>
      <c r="E15" s="45">
        <v>61865</v>
      </c>
      <c r="F15" s="45">
        <v>61865</v>
      </c>
      <c r="G15" s="45">
        <v>61865</v>
      </c>
      <c r="H15" s="45">
        <v>61865</v>
      </c>
      <c r="I15" s="45">
        <v>61865</v>
      </c>
      <c r="J15" s="45">
        <v>61865</v>
      </c>
      <c r="K15" s="47">
        <v>108195</v>
      </c>
      <c r="L15" s="47">
        <v>108195</v>
      </c>
      <c r="M15" s="47">
        <v>108195</v>
      </c>
      <c r="N15" s="47">
        <v>108195</v>
      </c>
      <c r="O15" s="47">
        <v>108195</v>
      </c>
      <c r="Q15" s="48"/>
    </row>
    <row r="16" spans="1:251" s="29" customFormat="1" ht="11.4" x14ac:dyDescent="0.2">
      <c r="A16" s="93">
        <v>73</v>
      </c>
      <c r="B16" s="43" t="s">
        <v>106</v>
      </c>
      <c r="C16" s="55">
        <f t="shared" si="0"/>
        <v>305125</v>
      </c>
      <c r="D16" s="45">
        <v>0</v>
      </c>
      <c r="E16" s="45">
        <v>17425</v>
      </c>
      <c r="F16" s="45">
        <v>17425</v>
      </c>
      <c r="G16" s="45">
        <v>17425</v>
      </c>
      <c r="H16" s="45">
        <v>17425</v>
      </c>
      <c r="I16" s="45">
        <v>17425</v>
      </c>
      <c r="J16" s="45">
        <v>17425</v>
      </c>
      <c r="K16" s="45">
        <v>40115</v>
      </c>
      <c r="L16" s="45">
        <v>40115</v>
      </c>
      <c r="M16" s="45">
        <v>40115</v>
      </c>
      <c r="N16" s="45">
        <v>40115</v>
      </c>
      <c r="O16" s="45">
        <v>40115</v>
      </c>
      <c r="Q16" s="48"/>
    </row>
    <row r="17" spans="1:251" s="29" customFormat="1" ht="11.4" x14ac:dyDescent="0.2">
      <c r="A17" s="93">
        <v>73</v>
      </c>
      <c r="B17" s="43" t="s">
        <v>107</v>
      </c>
      <c r="C17" s="55">
        <f t="shared" si="0"/>
        <v>6000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1000</v>
      </c>
      <c r="K17" s="45">
        <v>1000</v>
      </c>
      <c r="L17" s="45">
        <v>1000</v>
      </c>
      <c r="M17" s="45">
        <v>1000</v>
      </c>
      <c r="N17" s="45">
        <v>1000</v>
      </c>
      <c r="O17" s="45">
        <v>1000</v>
      </c>
      <c r="P17" s="32"/>
      <c r="Q17" s="95"/>
      <c r="R17" s="32"/>
      <c r="S17" s="32"/>
      <c r="T17" s="32"/>
      <c r="U17" s="32"/>
    </row>
    <row r="18" spans="1:251" s="3" customFormat="1" ht="13.2" x14ac:dyDescent="0.25">
      <c r="A18" s="96"/>
      <c r="B18" s="49" t="s">
        <v>108</v>
      </c>
      <c r="C18" s="50">
        <f t="shared" ref="C18:O18" si="3">SUM(C7:C17)</f>
        <v>2219870</v>
      </c>
      <c r="D18" s="51">
        <f t="shared" si="3"/>
        <v>0</v>
      </c>
      <c r="E18" s="51">
        <f t="shared" si="3"/>
        <v>111800</v>
      </c>
      <c r="F18" s="51">
        <f t="shared" si="3"/>
        <v>145340</v>
      </c>
      <c r="G18" s="51">
        <f t="shared" si="3"/>
        <v>158260</v>
      </c>
      <c r="H18" s="51">
        <f t="shared" si="3"/>
        <v>139220</v>
      </c>
      <c r="I18" s="51">
        <f t="shared" si="3"/>
        <v>162340</v>
      </c>
      <c r="J18" s="51">
        <f t="shared" si="3"/>
        <v>259280</v>
      </c>
      <c r="K18" s="51">
        <f t="shared" si="3"/>
        <v>213430</v>
      </c>
      <c r="L18" s="51">
        <f t="shared" si="3"/>
        <v>277630</v>
      </c>
      <c r="M18" s="51">
        <f t="shared" si="3"/>
        <v>244950</v>
      </c>
      <c r="N18" s="51">
        <f t="shared" si="3"/>
        <v>286950</v>
      </c>
      <c r="O18" s="51">
        <f t="shared" si="3"/>
        <v>220670</v>
      </c>
      <c r="P18" s="32"/>
      <c r="Q18" s="95"/>
      <c r="R18" s="32"/>
      <c r="S18" s="32"/>
      <c r="T18" s="32"/>
      <c r="U18" s="32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</row>
    <row r="19" spans="1:251" s="3" customFormat="1" ht="13.2" x14ac:dyDescent="0.25">
      <c r="A19" s="93"/>
      <c r="B19" s="52"/>
      <c r="C19" s="44"/>
      <c r="D19" s="45"/>
      <c r="E19" s="45"/>
      <c r="F19" s="45"/>
      <c r="G19" s="94"/>
      <c r="H19" s="45"/>
      <c r="I19" s="45"/>
      <c r="J19" s="94"/>
      <c r="K19" s="94"/>
      <c r="L19" s="94"/>
      <c r="M19" s="94"/>
      <c r="N19" s="94"/>
      <c r="O19" s="94"/>
      <c r="P19" s="32"/>
      <c r="Q19" s="95"/>
      <c r="R19" s="32"/>
      <c r="S19" s="32"/>
      <c r="T19" s="32"/>
      <c r="U19" s="32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</row>
    <row r="20" spans="1:251" s="29" customFormat="1" ht="11.4" x14ac:dyDescent="0.2">
      <c r="A20" s="93">
        <v>51</v>
      </c>
      <c r="B20" s="120" t="s">
        <v>120</v>
      </c>
      <c r="C20" s="55">
        <f t="shared" ref="C20" si="4">SUM(D20:O20)</f>
        <v>217000</v>
      </c>
      <c r="D20" s="45">
        <v>7500</v>
      </c>
      <c r="E20" s="45">
        <f>9500</f>
        <v>9500</v>
      </c>
      <c r="F20" s="45">
        <v>20000</v>
      </c>
      <c r="G20" s="45">
        <v>20000</v>
      </c>
      <c r="H20" s="45">
        <v>20000</v>
      </c>
      <c r="I20" s="45">
        <v>20000</v>
      </c>
      <c r="J20" s="45">
        <v>20000</v>
      </c>
      <c r="K20" s="45">
        <v>20000</v>
      </c>
      <c r="L20" s="45">
        <v>20000</v>
      </c>
      <c r="M20" s="45">
        <v>20000</v>
      </c>
      <c r="N20" s="45">
        <v>20000</v>
      </c>
      <c r="O20" s="45">
        <v>20000</v>
      </c>
      <c r="P20" s="32"/>
      <c r="Q20" s="95"/>
      <c r="R20" s="32"/>
      <c r="S20" s="32"/>
      <c r="T20" s="32"/>
      <c r="U20" s="32"/>
    </row>
    <row r="21" spans="1:251" s="3" customFormat="1" ht="13.2" x14ac:dyDescent="0.25">
      <c r="A21" s="96"/>
      <c r="B21" s="49" t="s">
        <v>108</v>
      </c>
      <c r="C21" s="50">
        <f>SUM(C20)</f>
        <v>217000</v>
      </c>
      <c r="D21" s="51">
        <f>SUM(D20)</f>
        <v>7500</v>
      </c>
      <c r="E21" s="51">
        <f t="shared" ref="E21:O21" si="5">SUM(E20)</f>
        <v>9500</v>
      </c>
      <c r="F21" s="51">
        <f t="shared" si="5"/>
        <v>20000</v>
      </c>
      <c r="G21" s="51">
        <f t="shared" si="5"/>
        <v>20000</v>
      </c>
      <c r="H21" s="51">
        <f t="shared" si="5"/>
        <v>20000</v>
      </c>
      <c r="I21" s="51">
        <f t="shared" si="5"/>
        <v>20000</v>
      </c>
      <c r="J21" s="51">
        <f t="shared" si="5"/>
        <v>20000</v>
      </c>
      <c r="K21" s="51">
        <f t="shared" si="5"/>
        <v>20000</v>
      </c>
      <c r="L21" s="51">
        <f t="shared" si="5"/>
        <v>20000</v>
      </c>
      <c r="M21" s="51">
        <f t="shared" si="5"/>
        <v>20000</v>
      </c>
      <c r="N21" s="51">
        <f t="shared" si="5"/>
        <v>20000</v>
      </c>
      <c r="O21" s="51">
        <f t="shared" si="5"/>
        <v>20000</v>
      </c>
      <c r="P21" s="32"/>
      <c r="Q21" s="95"/>
      <c r="R21" s="32"/>
      <c r="S21" s="32"/>
      <c r="T21" s="32"/>
      <c r="U21" s="32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</row>
    <row r="22" spans="1:251" s="3" customFormat="1" ht="13.2" x14ac:dyDescent="0.25">
      <c r="A22" s="93"/>
      <c r="B22" s="52"/>
      <c r="C22" s="44"/>
      <c r="D22" s="45"/>
      <c r="E22" s="45"/>
      <c r="F22" s="45"/>
      <c r="G22" s="94"/>
      <c r="H22" s="45"/>
      <c r="I22" s="45"/>
      <c r="J22" s="94"/>
      <c r="K22" s="94"/>
      <c r="L22" s="94"/>
      <c r="M22" s="94"/>
      <c r="N22" s="94"/>
      <c r="O22" s="94"/>
      <c r="P22" s="32"/>
      <c r="Q22" s="95"/>
      <c r="R22" s="32"/>
      <c r="S22" s="32"/>
      <c r="T22" s="32"/>
      <c r="U22" s="32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</row>
    <row r="23" spans="1:251" s="3" customFormat="1" ht="13.2" x14ac:dyDescent="0.25">
      <c r="A23" s="93">
        <v>93</v>
      </c>
      <c r="B23" s="52" t="s">
        <v>129</v>
      </c>
      <c r="C23" s="53">
        <f>SUM(D23:O23)</f>
        <v>25094700</v>
      </c>
      <c r="D23" s="44">
        <f>1641783.31+209108.32</f>
        <v>1850891.6300000001</v>
      </c>
      <c r="E23" s="44">
        <f>1641783.31+209108.32</f>
        <v>1850891.6300000001</v>
      </c>
      <c r="F23" s="44">
        <f>2559783.31+321608.32</f>
        <v>2881391.63</v>
      </c>
      <c r="G23" s="44">
        <f>1641783.31+209108.32</f>
        <v>1850891.6300000001</v>
      </c>
      <c r="H23" s="44">
        <f>1641783.31+209108.32</f>
        <v>1850891.6300000001</v>
      </c>
      <c r="I23" s="44">
        <f>1641783.31+209108.32</f>
        <v>1850891.6300000001</v>
      </c>
      <c r="J23" s="44">
        <f>1641783.31+209108.32</f>
        <v>1850891.6300000001</v>
      </c>
      <c r="K23" s="44">
        <f>1868783.31+252108.32</f>
        <v>2120891.63</v>
      </c>
      <c r="L23" s="44">
        <f>2126783.31+277108.32</f>
        <v>2403891.63</v>
      </c>
      <c r="M23" s="44">
        <f>1641783.31+209108.32</f>
        <v>1850891.6300000001</v>
      </c>
      <c r="N23" s="44">
        <f>1641783.31+209108.32</f>
        <v>1850891.6300000001</v>
      </c>
      <c r="O23" s="44">
        <f>2559783.59+321608.48</f>
        <v>2881392.07</v>
      </c>
      <c r="P23" s="97"/>
      <c r="Q23" s="95"/>
      <c r="R23" s="32"/>
      <c r="S23" s="32"/>
      <c r="T23" s="32"/>
      <c r="U23" s="32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</row>
    <row r="24" spans="1:251" s="3" customFormat="1" ht="13.2" x14ac:dyDescent="0.25">
      <c r="A24" s="93">
        <v>93</v>
      </c>
      <c r="B24" s="52" t="s">
        <v>130</v>
      </c>
      <c r="C24" s="53">
        <f t="shared" ref="C24:C25" si="6">SUM(D24:O24)</f>
        <v>2204359.63</v>
      </c>
      <c r="D24" s="44">
        <v>0</v>
      </c>
      <c r="E24" s="44">
        <v>0</v>
      </c>
      <c r="F24" s="44">
        <f>546789.22+4300.68</f>
        <v>551089.9</v>
      </c>
      <c r="G24" s="44">
        <v>0</v>
      </c>
      <c r="H24" s="44">
        <v>0</v>
      </c>
      <c r="I24" s="44">
        <f>546789.22+4300.68</f>
        <v>551089.9</v>
      </c>
      <c r="J24" s="44">
        <v>0</v>
      </c>
      <c r="K24" s="44">
        <v>0</v>
      </c>
      <c r="L24" s="44">
        <f>546789.22+4300.68</f>
        <v>551089.9</v>
      </c>
      <c r="M24" s="44">
        <v>0</v>
      </c>
      <c r="N24" s="44">
        <v>0</v>
      </c>
      <c r="O24" s="44">
        <f>546789.24+4300.69</f>
        <v>551089.92999999993</v>
      </c>
      <c r="P24" s="97"/>
      <c r="Q24" s="95"/>
      <c r="R24" s="32"/>
      <c r="S24" s="32"/>
      <c r="T24" s="32"/>
      <c r="U24" s="32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</row>
    <row r="25" spans="1:251" s="3" customFormat="1" ht="13.2" x14ac:dyDescent="0.25">
      <c r="A25" s="93">
        <v>93</v>
      </c>
      <c r="B25" s="52" t="s">
        <v>131</v>
      </c>
      <c r="C25" s="53">
        <f t="shared" si="6"/>
        <v>94415.2</v>
      </c>
      <c r="D25" s="44">
        <v>0</v>
      </c>
      <c r="E25" s="44">
        <v>0</v>
      </c>
      <c r="F25" s="44">
        <f>23603.8</f>
        <v>23603.8</v>
      </c>
      <c r="G25" s="44">
        <v>0</v>
      </c>
      <c r="H25" s="44">
        <v>0</v>
      </c>
      <c r="I25" s="44">
        <v>23603.8</v>
      </c>
      <c r="J25" s="44">
        <v>0</v>
      </c>
      <c r="K25" s="44">
        <v>0</v>
      </c>
      <c r="L25" s="44">
        <v>23603.8</v>
      </c>
      <c r="M25" s="44">
        <v>0</v>
      </c>
      <c r="N25" s="44">
        <v>0</v>
      </c>
      <c r="O25" s="44">
        <v>23603.8</v>
      </c>
      <c r="P25" s="97"/>
      <c r="Q25" s="95"/>
      <c r="R25" s="32"/>
      <c r="S25" s="32"/>
      <c r="T25" s="32"/>
      <c r="U25" s="32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</row>
    <row r="26" spans="1:251" s="3" customFormat="1" ht="13.2" x14ac:dyDescent="0.25">
      <c r="A26" s="96"/>
      <c r="B26" s="49" t="s">
        <v>121</v>
      </c>
      <c r="C26" s="50">
        <f>SUM(C23:C25)</f>
        <v>27393474.829999998</v>
      </c>
      <c r="D26" s="50">
        <f>SUM(D23:D25)</f>
        <v>1850891.6300000001</v>
      </c>
      <c r="E26" s="50">
        <f t="shared" ref="E26:O26" si="7">SUM(E23:E25)</f>
        <v>1850891.6300000001</v>
      </c>
      <c r="F26" s="50">
        <f t="shared" si="7"/>
        <v>3456085.3299999996</v>
      </c>
      <c r="G26" s="50">
        <f t="shared" si="7"/>
        <v>1850891.6300000001</v>
      </c>
      <c r="H26" s="50">
        <f t="shared" si="7"/>
        <v>1850891.6300000001</v>
      </c>
      <c r="I26" s="50">
        <f t="shared" si="7"/>
        <v>2425585.33</v>
      </c>
      <c r="J26" s="50">
        <f t="shared" si="7"/>
        <v>1850891.6300000001</v>
      </c>
      <c r="K26" s="50">
        <f t="shared" si="7"/>
        <v>2120891.63</v>
      </c>
      <c r="L26" s="50">
        <f t="shared" si="7"/>
        <v>2978585.3299999996</v>
      </c>
      <c r="M26" s="50">
        <f t="shared" si="7"/>
        <v>1850891.6300000001</v>
      </c>
      <c r="N26" s="50">
        <f t="shared" si="7"/>
        <v>1850891.6300000001</v>
      </c>
      <c r="O26" s="50">
        <f t="shared" si="7"/>
        <v>3456085.8</v>
      </c>
      <c r="P26" s="97"/>
      <c r="Q26" s="95"/>
      <c r="R26" s="98"/>
      <c r="S26" s="98"/>
      <c r="T26" s="98"/>
      <c r="U26" s="98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</row>
    <row r="27" spans="1:251" s="3" customFormat="1" ht="13.2" x14ac:dyDescent="0.25">
      <c r="A27" s="100"/>
      <c r="B27" s="101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102"/>
      <c r="P27" s="32"/>
      <c r="Q27" s="95"/>
      <c r="R27" s="32"/>
      <c r="S27" s="32"/>
      <c r="T27" s="32"/>
      <c r="U27" s="32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</row>
    <row r="28" spans="1:251" s="3" customFormat="1" ht="13.2" x14ac:dyDescent="0.25">
      <c r="A28" s="103"/>
      <c r="B28" s="104" t="s">
        <v>122</v>
      </c>
      <c r="C28" s="105">
        <f>C18+C21+C26</f>
        <v>29830344.829999998</v>
      </c>
      <c r="D28" s="105">
        <f>D18+D21+D26</f>
        <v>1858391.6300000001</v>
      </c>
      <c r="E28" s="105">
        <f t="shared" ref="E28:O28" si="8">E18+E21+E26</f>
        <v>1972191.6300000001</v>
      </c>
      <c r="F28" s="105">
        <f t="shared" si="8"/>
        <v>3621425.3299999996</v>
      </c>
      <c r="G28" s="105">
        <f t="shared" si="8"/>
        <v>2029151.6300000001</v>
      </c>
      <c r="H28" s="105">
        <f t="shared" si="8"/>
        <v>2010111.6300000001</v>
      </c>
      <c r="I28" s="105">
        <f t="shared" si="8"/>
        <v>2607925.33</v>
      </c>
      <c r="J28" s="105">
        <f t="shared" si="8"/>
        <v>2130171.63</v>
      </c>
      <c r="K28" s="105">
        <f t="shared" si="8"/>
        <v>2354321.63</v>
      </c>
      <c r="L28" s="105">
        <f t="shared" si="8"/>
        <v>3276215.3299999996</v>
      </c>
      <c r="M28" s="105">
        <f t="shared" si="8"/>
        <v>2115841.63</v>
      </c>
      <c r="N28" s="105">
        <f t="shared" si="8"/>
        <v>2157841.63</v>
      </c>
      <c r="O28" s="105">
        <f t="shared" si="8"/>
        <v>3696755.8</v>
      </c>
      <c r="P28" s="106"/>
      <c r="Q28" s="95"/>
      <c r="R28" s="106"/>
      <c r="S28" s="106"/>
      <c r="T28" s="106"/>
      <c r="U28" s="106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107"/>
      <c r="CV28" s="107"/>
      <c r="CW28" s="107"/>
      <c r="CX28" s="107"/>
      <c r="CY28" s="107"/>
      <c r="CZ28" s="107"/>
      <c r="DA28" s="107"/>
      <c r="DB28" s="107"/>
      <c r="DC28" s="107"/>
      <c r="DD28" s="107"/>
      <c r="DE28" s="107"/>
      <c r="DF28" s="107"/>
      <c r="DG28" s="107"/>
      <c r="DH28" s="107"/>
      <c r="DI28" s="107"/>
      <c r="DJ28" s="107"/>
      <c r="DK28" s="107"/>
      <c r="DL28" s="107"/>
      <c r="DM28" s="107"/>
      <c r="DN28" s="107"/>
      <c r="DO28" s="107"/>
      <c r="DP28" s="107"/>
      <c r="DQ28" s="107"/>
      <c r="DR28" s="107"/>
      <c r="DS28" s="107"/>
      <c r="DT28" s="107"/>
      <c r="DU28" s="107"/>
      <c r="DV28" s="107"/>
      <c r="DW28" s="107"/>
      <c r="DX28" s="107"/>
      <c r="DY28" s="107"/>
      <c r="DZ28" s="107"/>
      <c r="EA28" s="107"/>
      <c r="EB28" s="107"/>
      <c r="EC28" s="107"/>
      <c r="ED28" s="107"/>
      <c r="EE28" s="107"/>
      <c r="EF28" s="107"/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7"/>
      <c r="GA28" s="107"/>
      <c r="GB28" s="107"/>
      <c r="GC28" s="107"/>
      <c r="GD28" s="107"/>
      <c r="GE28" s="107"/>
      <c r="GF28" s="107"/>
      <c r="GG28" s="107"/>
      <c r="GH28" s="107"/>
      <c r="GI28" s="107"/>
      <c r="GJ28" s="107"/>
      <c r="GK28" s="107"/>
      <c r="GL28" s="107"/>
      <c r="GM28" s="107"/>
      <c r="GN28" s="107"/>
      <c r="GO28" s="107"/>
      <c r="GP28" s="107"/>
      <c r="GQ28" s="107"/>
      <c r="GR28" s="107"/>
      <c r="GS28" s="107"/>
      <c r="GT28" s="107"/>
      <c r="GU28" s="107"/>
      <c r="GV28" s="107"/>
      <c r="GW28" s="107"/>
      <c r="GX28" s="107"/>
      <c r="GY28" s="107"/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7"/>
      <c r="HU28" s="107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  <c r="IF28" s="107"/>
      <c r="IG28" s="107"/>
      <c r="IH28" s="107"/>
      <c r="II28" s="107"/>
      <c r="IJ28" s="107"/>
      <c r="IK28" s="107"/>
      <c r="IL28" s="107"/>
      <c r="IM28" s="107"/>
      <c r="IN28" s="107"/>
      <c r="IO28" s="107"/>
      <c r="IP28" s="107"/>
      <c r="IQ28" s="107"/>
    </row>
    <row r="30" spans="1:251" ht="14.4" customHeight="1" x14ac:dyDescent="0.3">
      <c r="B30" s="128" t="s">
        <v>140</v>
      </c>
      <c r="C30" s="113"/>
      <c r="G30" s="108"/>
    </row>
    <row r="31" spans="1:251" x14ac:dyDescent="0.3">
      <c r="B31" s="128"/>
      <c r="G31" s="108"/>
    </row>
    <row r="32" spans="1:251" x14ac:dyDescent="0.3">
      <c r="B32" s="128"/>
      <c r="G32" s="109"/>
    </row>
    <row r="33" spans="2:15" x14ac:dyDescent="0.3">
      <c r="B33" s="128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 x14ac:dyDescent="0.3">
      <c r="B34" s="128"/>
    </row>
  </sheetData>
  <protectedRanges>
    <protectedRange sqref="E18:P19 E27:P27 P23:P26 E22:P22 P11:P17 P20:P21 P28" name="Rango2_1"/>
  </protectedRanges>
  <mergeCells count="5">
    <mergeCell ref="A5:A6"/>
    <mergeCell ref="B5:B6"/>
    <mergeCell ref="C5:C6"/>
    <mergeCell ref="D5:O5"/>
    <mergeCell ref="B30:B34"/>
  </mergeCells>
  <pageMargins left="0.15748031496062992" right="0.15748031496062992" top="0.23622047244094491" bottom="0.27559055118110237" header="0.31496062992125984" footer="0.31496062992125984"/>
  <pageSetup scale="76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15"/>
  <sheetViews>
    <sheetView tabSelected="1" topLeftCell="A11" workbookViewId="0">
      <pane xSplit="4" ySplit="2" topLeftCell="I13" activePane="bottomRight" state="frozen"/>
      <selection activeCell="A11" sqref="A11"/>
      <selection pane="topRight" activeCell="E11" sqref="E11"/>
      <selection pane="bottomLeft" activeCell="A13" sqref="A13"/>
      <selection pane="bottomRight" activeCell="D13" sqref="D13"/>
    </sheetView>
  </sheetViews>
  <sheetFormatPr baseColWidth="10" defaultRowHeight="14.4" x14ac:dyDescent="0.3"/>
  <cols>
    <col min="1" max="1" width="7.6640625" style="33" customWidth="1"/>
    <col min="2" max="2" width="43.6640625" style="33" customWidth="1"/>
    <col min="3" max="3" width="10.33203125" style="33" hidden="1" customWidth="1"/>
    <col min="4" max="4" width="14.5546875" style="33" customWidth="1"/>
    <col min="5" max="5" width="10.6640625" style="20" customWidth="1"/>
    <col min="6" max="8" width="9.33203125" style="20" bestFit="1" customWidth="1"/>
    <col min="9" max="9" width="9" style="20" customWidth="1"/>
    <col min="10" max="12" width="9.33203125" style="20" bestFit="1" customWidth="1"/>
    <col min="13" max="13" width="10.5546875" style="20" bestFit="1" customWidth="1"/>
    <col min="14" max="14" width="9.33203125" style="20" bestFit="1" customWidth="1"/>
    <col min="15" max="15" width="9.88671875" style="20" bestFit="1" customWidth="1"/>
    <col min="16" max="16" width="9.44140625" style="20" bestFit="1" customWidth="1"/>
    <col min="17" max="17" width="15.33203125" style="20" customWidth="1"/>
    <col min="18" max="249" width="11.44140625" style="20"/>
  </cols>
  <sheetData>
    <row r="1" spans="1:249" ht="17.399999999999999" x14ac:dyDescent="0.3">
      <c r="A1" s="1"/>
      <c r="C1" s="1"/>
      <c r="D1" s="3"/>
      <c r="E1"/>
      <c r="F1"/>
      <c r="G1" s="129"/>
      <c r="H1" s="129"/>
      <c r="I1" s="38"/>
      <c r="J1"/>
      <c r="K1" s="3"/>
      <c r="L1" s="4"/>
      <c r="M1" s="4"/>
      <c r="N1" s="4"/>
      <c r="O1" s="56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</row>
    <row r="2" spans="1:249" ht="24.6" x14ac:dyDescent="0.4">
      <c r="A2" s="1"/>
      <c r="C2"/>
      <c r="D2" s="35" t="s">
        <v>139</v>
      </c>
      <c r="E2"/>
      <c r="F2"/>
      <c r="G2"/>
      <c r="H2"/>
      <c r="I2"/>
      <c r="J2" s="57"/>
      <c r="K2" s="58"/>
      <c r="L2" s="59"/>
      <c r="M2" s="59"/>
      <c r="N2" s="60"/>
      <c r="O2" s="56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</row>
    <row r="3" spans="1:249" ht="23.4" x14ac:dyDescent="0.45">
      <c r="A3" s="1"/>
      <c r="B3"/>
      <c r="C3"/>
      <c r="D3" s="61" t="s">
        <v>81</v>
      </c>
      <c r="E3"/>
      <c r="F3"/>
      <c r="G3"/>
      <c r="H3"/>
      <c r="J3" s="57"/>
      <c r="K3" s="62"/>
      <c r="L3" s="60"/>
      <c r="M3" s="130"/>
      <c r="N3" s="130"/>
      <c r="O3" s="56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</row>
    <row r="4" spans="1:249" ht="18" x14ac:dyDescent="0.3">
      <c r="A4" s="7"/>
      <c r="B4" s="7"/>
      <c r="C4" s="8"/>
      <c r="D4" s="63"/>
      <c r="E4" s="9"/>
      <c r="F4" s="9"/>
      <c r="G4" s="64"/>
      <c r="H4" s="64"/>
      <c r="I4"/>
      <c r="J4" s="64"/>
      <c r="K4" s="64"/>
      <c r="L4" s="64"/>
      <c r="M4" s="64"/>
      <c r="N4" s="64"/>
      <c r="O4" s="56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</row>
    <row r="5" spans="1:249" ht="20.399999999999999" x14ac:dyDescent="0.3">
      <c r="A5" s="10"/>
      <c r="B5" s="3"/>
      <c r="C5" s="11"/>
      <c r="D5" s="65"/>
      <c r="E5" s="63"/>
      <c r="F5" s="63"/>
      <c r="G5" s="63"/>
      <c r="H5" s="2"/>
      <c r="I5" s="12"/>
      <c r="J5" s="3"/>
      <c r="K5" s="2"/>
      <c r="L5" s="2"/>
      <c r="M5" s="2"/>
      <c r="N5" s="2"/>
      <c r="O5" s="2"/>
      <c r="P5" s="6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</row>
    <row r="6" spans="1:249" ht="20.399999999999999" x14ac:dyDescent="0.3">
      <c r="A6" s="10"/>
      <c r="B6" s="3"/>
      <c r="C6" s="11"/>
      <c r="D6" s="66"/>
      <c r="E6" s="63"/>
      <c r="F6" s="63"/>
      <c r="G6" s="63"/>
      <c r="H6" s="2"/>
      <c r="I6" s="12"/>
      <c r="J6" s="3"/>
      <c r="K6" s="2"/>
      <c r="L6" s="2"/>
      <c r="M6" s="2"/>
      <c r="N6" s="2"/>
      <c r="O6" s="2"/>
      <c r="P6" s="6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</row>
    <row r="7" spans="1:249" ht="20.399999999999999" x14ac:dyDescent="0.3">
      <c r="A7" s="10"/>
      <c r="B7" s="3"/>
      <c r="C7" s="11"/>
      <c r="D7" s="66"/>
      <c r="E7" s="63"/>
      <c r="F7" s="63"/>
      <c r="G7" s="63"/>
      <c r="H7" s="2"/>
      <c r="I7" s="12"/>
      <c r="J7" s="3"/>
      <c r="K7" s="2"/>
      <c r="L7" s="2"/>
      <c r="M7" s="2"/>
      <c r="N7" s="2"/>
      <c r="O7" s="2"/>
      <c r="P7" s="6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</row>
    <row r="8" spans="1:249" s="72" customFormat="1" ht="15.6" x14ac:dyDescent="0.3">
      <c r="A8" s="67"/>
      <c r="B8" s="68"/>
      <c r="C8" s="68"/>
      <c r="D8" s="69"/>
      <c r="E8" s="70"/>
      <c r="F8" s="70"/>
      <c r="G8" s="70"/>
      <c r="H8" s="70"/>
      <c r="I8" s="70"/>
      <c r="J8" s="70"/>
      <c r="K8" s="30"/>
      <c r="L8" s="30"/>
      <c r="M8" s="30"/>
      <c r="N8" s="30"/>
      <c r="O8" s="30"/>
      <c r="P8" s="30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</row>
    <row r="9" spans="1:249" s="72" customFormat="1" ht="15.6" x14ac:dyDescent="0.3">
      <c r="A9" s="67"/>
      <c r="B9" s="68"/>
      <c r="C9" s="68"/>
      <c r="D9" s="69"/>
      <c r="E9" s="70"/>
      <c r="F9" s="70"/>
      <c r="G9" s="70"/>
      <c r="H9" s="70"/>
      <c r="I9" s="70"/>
      <c r="J9" s="70"/>
      <c r="K9" s="30"/>
      <c r="L9" s="30"/>
      <c r="M9" s="30"/>
      <c r="N9" s="30"/>
      <c r="O9" s="30"/>
      <c r="P9" s="30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</row>
    <row r="10" spans="1:249" ht="15.6" x14ac:dyDescent="0.3">
      <c r="A10" s="15"/>
      <c r="B10" s="16"/>
      <c r="C10" s="16"/>
      <c r="D10" s="66"/>
      <c r="E10" s="17"/>
      <c r="F10" s="17"/>
      <c r="G10" s="17"/>
      <c r="H10" s="17"/>
      <c r="I10" s="17"/>
      <c r="J10" s="17"/>
      <c r="K10" s="18"/>
      <c r="L10" s="18"/>
      <c r="M10" s="18"/>
      <c r="N10" s="18"/>
      <c r="O10" s="18"/>
      <c r="P10" s="19"/>
    </row>
    <row r="11" spans="1:249" x14ac:dyDescent="0.3">
      <c r="A11" s="131" t="s">
        <v>0</v>
      </c>
      <c r="B11" s="133" t="s">
        <v>1</v>
      </c>
      <c r="C11" s="73" t="s">
        <v>2</v>
      </c>
      <c r="D11" s="74" t="s">
        <v>116</v>
      </c>
      <c r="E11" s="135" t="s">
        <v>113</v>
      </c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7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</row>
    <row r="12" spans="1:249" s="28" customFormat="1" x14ac:dyDescent="0.3">
      <c r="A12" s="132"/>
      <c r="B12" s="134"/>
      <c r="C12" s="75" t="s">
        <v>3</v>
      </c>
      <c r="D12" s="76">
        <v>2021</v>
      </c>
      <c r="E12" s="77" t="s">
        <v>84</v>
      </c>
      <c r="F12" s="77" t="s">
        <v>85</v>
      </c>
      <c r="G12" s="77" t="s">
        <v>86</v>
      </c>
      <c r="H12" s="77" t="s">
        <v>87</v>
      </c>
      <c r="I12" s="77" t="s">
        <v>88</v>
      </c>
      <c r="J12" s="77" t="s">
        <v>89</v>
      </c>
      <c r="K12" s="77" t="s">
        <v>90</v>
      </c>
      <c r="L12" s="77" t="s">
        <v>91</v>
      </c>
      <c r="M12" s="77" t="s">
        <v>92</v>
      </c>
      <c r="N12" s="77" t="s">
        <v>93</v>
      </c>
      <c r="O12" s="77" t="s">
        <v>94</v>
      </c>
      <c r="P12" s="78" t="s">
        <v>95</v>
      </c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</row>
    <row r="13" spans="1:249" x14ac:dyDescent="0.3">
      <c r="A13" s="22">
        <v>1131</v>
      </c>
      <c r="B13" s="23" t="s">
        <v>4</v>
      </c>
      <c r="C13" s="24">
        <v>12204090</v>
      </c>
      <c r="D13" s="25">
        <f>SUM(E13:P13)</f>
        <v>12771000</v>
      </c>
      <c r="E13" s="25">
        <v>1083000</v>
      </c>
      <c r="F13" s="25">
        <v>1078000</v>
      </c>
      <c r="G13" s="25">
        <v>1078000</v>
      </c>
      <c r="H13" s="25">
        <v>1068000</v>
      </c>
      <c r="I13" s="25">
        <v>1058000</v>
      </c>
      <c r="J13" s="25">
        <v>1058000</v>
      </c>
      <c r="K13" s="25">
        <v>1058000</v>
      </c>
      <c r="L13" s="25">
        <v>1058000</v>
      </c>
      <c r="M13" s="25">
        <v>1058000</v>
      </c>
      <c r="N13" s="25">
        <v>1058000</v>
      </c>
      <c r="O13" s="25">
        <v>1058000</v>
      </c>
      <c r="P13" s="25">
        <v>1058000</v>
      </c>
      <c r="IO13"/>
    </row>
    <row r="14" spans="1:249" x14ac:dyDescent="0.3">
      <c r="A14" s="22">
        <v>1211</v>
      </c>
      <c r="B14" s="23" t="s">
        <v>5</v>
      </c>
      <c r="C14" s="24"/>
      <c r="D14" s="25">
        <f t="shared" ref="D14:D33" si="0">SUM(E14:P14)</f>
        <v>240000</v>
      </c>
      <c r="E14" s="25">
        <v>20000</v>
      </c>
      <c r="F14" s="25">
        <v>20000</v>
      </c>
      <c r="G14" s="25">
        <v>20000</v>
      </c>
      <c r="H14" s="25">
        <v>20000</v>
      </c>
      <c r="I14" s="25">
        <v>20000</v>
      </c>
      <c r="J14" s="25">
        <v>20000</v>
      </c>
      <c r="K14" s="25">
        <v>20000</v>
      </c>
      <c r="L14" s="25">
        <v>20000</v>
      </c>
      <c r="M14" s="25">
        <v>20000</v>
      </c>
      <c r="N14" s="25">
        <v>20000</v>
      </c>
      <c r="O14" s="25">
        <v>20000</v>
      </c>
      <c r="P14" s="25">
        <v>20000</v>
      </c>
      <c r="IO14"/>
    </row>
    <row r="15" spans="1:249" x14ac:dyDescent="0.3">
      <c r="A15" s="22">
        <v>1221</v>
      </c>
      <c r="B15" s="23" t="s">
        <v>124</v>
      </c>
      <c r="C15" s="24"/>
      <c r="D15" s="25">
        <f t="shared" si="0"/>
        <v>872000</v>
      </c>
      <c r="E15" s="25">
        <v>14000</v>
      </c>
      <c r="F15" s="25">
        <v>78000</v>
      </c>
      <c r="G15" s="25">
        <v>78000</v>
      </c>
      <c r="H15" s="25">
        <v>78000</v>
      </c>
      <c r="I15" s="25">
        <v>78000</v>
      </c>
      <c r="J15" s="25">
        <v>78000</v>
      </c>
      <c r="K15" s="25">
        <v>78000</v>
      </c>
      <c r="L15" s="25">
        <v>78000</v>
      </c>
      <c r="M15" s="25">
        <v>78000</v>
      </c>
      <c r="N15" s="25">
        <v>78000</v>
      </c>
      <c r="O15" s="25">
        <v>78000</v>
      </c>
      <c r="P15" s="25">
        <v>78000</v>
      </c>
      <c r="Q15" s="114">
        <f>31028*9</f>
        <v>279252</v>
      </c>
      <c r="IO15"/>
    </row>
    <row r="16" spans="1:249" ht="22.8" x14ac:dyDescent="0.3">
      <c r="A16" s="22">
        <v>1311</v>
      </c>
      <c r="B16" s="23" t="s">
        <v>6</v>
      </c>
      <c r="C16" s="24">
        <v>285900</v>
      </c>
      <c r="D16" s="25">
        <f t="shared" si="0"/>
        <v>420000</v>
      </c>
      <c r="E16" s="25">
        <v>35000</v>
      </c>
      <c r="F16" s="25">
        <v>35000</v>
      </c>
      <c r="G16" s="25">
        <v>35000</v>
      </c>
      <c r="H16" s="25">
        <v>35000</v>
      </c>
      <c r="I16" s="25">
        <v>35000</v>
      </c>
      <c r="J16" s="25">
        <v>35000</v>
      </c>
      <c r="K16" s="25">
        <v>35000</v>
      </c>
      <c r="L16" s="25">
        <v>35000</v>
      </c>
      <c r="M16" s="25">
        <v>35000</v>
      </c>
      <c r="N16" s="25">
        <v>35000</v>
      </c>
      <c r="O16" s="25">
        <v>35000</v>
      </c>
      <c r="P16" s="25">
        <v>35000</v>
      </c>
      <c r="IO16"/>
    </row>
    <row r="17" spans="1:249" x14ac:dyDescent="0.3">
      <c r="A17" s="22">
        <v>1321</v>
      </c>
      <c r="B17" s="23" t="s">
        <v>7</v>
      </c>
      <c r="C17" s="24">
        <v>285000</v>
      </c>
      <c r="D17" s="25">
        <f t="shared" si="0"/>
        <v>283000</v>
      </c>
      <c r="E17" s="25">
        <v>5000</v>
      </c>
      <c r="F17" s="25">
        <v>5000</v>
      </c>
      <c r="G17" s="25">
        <v>5000</v>
      </c>
      <c r="H17" s="25">
        <v>5000</v>
      </c>
      <c r="I17" s="25">
        <v>5000</v>
      </c>
      <c r="J17" s="25">
        <v>5000</v>
      </c>
      <c r="K17" s="25">
        <v>7000</v>
      </c>
      <c r="L17" s="25">
        <v>218000</v>
      </c>
      <c r="M17" s="25">
        <v>7000</v>
      </c>
      <c r="N17" s="25">
        <v>7000</v>
      </c>
      <c r="O17" s="25">
        <v>7000</v>
      </c>
      <c r="P17" s="25">
        <v>7000</v>
      </c>
      <c r="IO17"/>
    </row>
    <row r="18" spans="1:249" x14ac:dyDescent="0.3">
      <c r="A18" s="22">
        <v>1322</v>
      </c>
      <c r="B18" s="23" t="s">
        <v>8</v>
      </c>
      <c r="C18" s="24">
        <v>1696347.69</v>
      </c>
      <c r="D18" s="25">
        <f t="shared" si="0"/>
        <v>1989000</v>
      </c>
      <c r="E18" s="25">
        <v>168000</v>
      </c>
      <c r="F18" s="25">
        <v>168000</v>
      </c>
      <c r="G18" s="25">
        <v>168000</v>
      </c>
      <c r="H18" s="25">
        <v>165000</v>
      </c>
      <c r="I18" s="25">
        <v>165000</v>
      </c>
      <c r="J18" s="25">
        <v>165000</v>
      </c>
      <c r="K18" s="25">
        <v>165000</v>
      </c>
      <c r="L18" s="25">
        <v>165000</v>
      </c>
      <c r="M18" s="25">
        <v>165000</v>
      </c>
      <c r="N18" s="25">
        <v>165000</v>
      </c>
      <c r="O18" s="25">
        <v>165000</v>
      </c>
      <c r="P18" s="25">
        <v>165000</v>
      </c>
      <c r="IO18"/>
    </row>
    <row r="19" spans="1:249" x14ac:dyDescent="0.3">
      <c r="A19" s="22">
        <v>1331</v>
      </c>
      <c r="B19" s="23" t="s">
        <v>117</v>
      </c>
      <c r="C19" s="24"/>
      <c r="D19" s="25">
        <f t="shared" si="0"/>
        <v>140000</v>
      </c>
      <c r="E19" s="25">
        <v>10000</v>
      </c>
      <c r="F19" s="25">
        <v>10000</v>
      </c>
      <c r="G19" s="25">
        <v>10000</v>
      </c>
      <c r="H19" s="25">
        <v>20000</v>
      </c>
      <c r="I19" s="25">
        <v>10000</v>
      </c>
      <c r="J19" s="25">
        <v>10000</v>
      </c>
      <c r="K19" s="25">
        <v>10000</v>
      </c>
      <c r="L19" s="25">
        <v>10000</v>
      </c>
      <c r="M19" s="25">
        <v>10000</v>
      </c>
      <c r="N19" s="25">
        <v>12000</v>
      </c>
      <c r="O19" s="25">
        <v>12000</v>
      </c>
      <c r="P19" s="25">
        <v>16000</v>
      </c>
      <c r="IO19"/>
    </row>
    <row r="20" spans="1:249" x14ac:dyDescent="0.3">
      <c r="A20" s="22">
        <v>1411</v>
      </c>
      <c r="B20" s="23" t="s">
        <v>9</v>
      </c>
      <c r="C20" s="24">
        <v>896160</v>
      </c>
      <c r="D20" s="25">
        <f t="shared" si="0"/>
        <v>945000</v>
      </c>
      <c r="E20" s="25">
        <v>76000</v>
      </c>
      <c r="F20" s="25">
        <v>79000</v>
      </c>
      <c r="G20" s="25">
        <v>79000</v>
      </c>
      <c r="H20" s="25">
        <v>79000</v>
      </c>
      <c r="I20" s="25">
        <v>79000</v>
      </c>
      <c r="J20" s="25">
        <v>79000</v>
      </c>
      <c r="K20" s="25">
        <v>79000</v>
      </c>
      <c r="L20" s="25">
        <v>79000</v>
      </c>
      <c r="M20" s="25">
        <v>79000</v>
      </c>
      <c r="N20" s="25">
        <v>79000</v>
      </c>
      <c r="O20" s="25">
        <v>79000</v>
      </c>
      <c r="P20" s="25">
        <v>79000</v>
      </c>
      <c r="IO20"/>
    </row>
    <row r="21" spans="1:249" x14ac:dyDescent="0.3">
      <c r="A21" s="22">
        <v>1421</v>
      </c>
      <c r="B21" s="23" t="s">
        <v>10</v>
      </c>
      <c r="C21" s="24">
        <v>366660</v>
      </c>
      <c r="D21" s="25">
        <f t="shared" si="0"/>
        <v>420000</v>
      </c>
      <c r="E21" s="25">
        <v>35000</v>
      </c>
      <c r="F21" s="25">
        <v>35000</v>
      </c>
      <c r="G21" s="25">
        <v>35000</v>
      </c>
      <c r="H21" s="25">
        <v>35000</v>
      </c>
      <c r="I21" s="25">
        <v>35000</v>
      </c>
      <c r="J21" s="25">
        <v>35000</v>
      </c>
      <c r="K21" s="25">
        <v>35000</v>
      </c>
      <c r="L21" s="25">
        <v>35000</v>
      </c>
      <c r="M21" s="25">
        <v>35000</v>
      </c>
      <c r="N21" s="25">
        <v>35000</v>
      </c>
      <c r="O21" s="25">
        <v>35000</v>
      </c>
      <c r="P21" s="25">
        <v>35000</v>
      </c>
      <c r="IO21"/>
    </row>
    <row r="22" spans="1:249" x14ac:dyDescent="0.3">
      <c r="A22" s="22">
        <v>1431</v>
      </c>
      <c r="B22" s="23" t="s">
        <v>11</v>
      </c>
      <c r="C22" s="24">
        <v>1833000</v>
      </c>
      <c r="D22" s="25">
        <f t="shared" si="0"/>
        <v>2373000</v>
      </c>
      <c r="E22" s="25">
        <v>200000</v>
      </c>
      <c r="F22" s="25">
        <v>200000</v>
      </c>
      <c r="G22" s="25">
        <v>200000</v>
      </c>
      <c r="H22" s="25">
        <v>197000</v>
      </c>
      <c r="I22" s="25">
        <v>197000</v>
      </c>
      <c r="J22" s="25">
        <v>197000</v>
      </c>
      <c r="K22" s="25">
        <v>197000</v>
      </c>
      <c r="L22" s="25">
        <v>197000</v>
      </c>
      <c r="M22" s="25">
        <v>197000</v>
      </c>
      <c r="N22" s="25">
        <v>197000</v>
      </c>
      <c r="O22" s="25">
        <v>197000</v>
      </c>
      <c r="P22" s="25">
        <v>197000</v>
      </c>
      <c r="IO22"/>
    </row>
    <row r="23" spans="1:249" x14ac:dyDescent="0.3">
      <c r="A23" s="22">
        <v>1432</v>
      </c>
      <c r="B23" s="23" t="s">
        <v>12</v>
      </c>
      <c r="C23" s="24">
        <v>246600</v>
      </c>
      <c r="D23" s="25">
        <f t="shared" si="0"/>
        <v>282000</v>
      </c>
      <c r="E23" s="25">
        <v>23500</v>
      </c>
      <c r="F23" s="25">
        <v>23500</v>
      </c>
      <c r="G23" s="25">
        <v>23500</v>
      </c>
      <c r="H23" s="25">
        <v>23500</v>
      </c>
      <c r="I23" s="25">
        <v>23500</v>
      </c>
      <c r="J23" s="25">
        <v>23500</v>
      </c>
      <c r="K23" s="25">
        <v>23500</v>
      </c>
      <c r="L23" s="25">
        <v>23500</v>
      </c>
      <c r="M23" s="25">
        <v>23500</v>
      </c>
      <c r="N23" s="25">
        <v>23500</v>
      </c>
      <c r="O23" s="25">
        <v>23500</v>
      </c>
      <c r="P23" s="25">
        <v>23500</v>
      </c>
      <c r="IO23"/>
    </row>
    <row r="24" spans="1:249" x14ac:dyDescent="0.3">
      <c r="A24" s="22">
        <v>1441</v>
      </c>
      <c r="B24" s="23" t="s">
        <v>13</v>
      </c>
      <c r="C24" s="24">
        <v>157500</v>
      </c>
      <c r="D24" s="25">
        <f t="shared" si="0"/>
        <v>180000</v>
      </c>
      <c r="E24" s="25">
        <v>0</v>
      </c>
      <c r="F24" s="25">
        <v>0</v>
      </c>
      <c r="G24" s="25">
        <v>60000</v>
      </c>
      <c r="H24" s="25">
        <v>0</v>
      </c>
      <c r="I24" s="25">
        <v>0</v>
      </c>
      <c r="J24" s="25">
        <v>0</v>
      </c>
      <c r="K24" s="25">
        <v>60000</v>
      </c>
      <c r="L24" s="25">
        <v>0</v>
      </c>
      <c r="M24" s="25">
        <v>0</v>
      </c>
      <c r="N24" s="25">
        <v>0</v>
      </c>
      <c r="O24" s="25">
        <v>60000</v>
      </c>
      <c r="P24" s="25">
        <v>0</v>
      </c>
      <c r="IO24"/>
    </row>
    <row r="25" spans="1:249" x14ac:dyDescent="0.3">
      <c r="A25" s="22">
        <v>1521</v>
      </c>
      <c r="B25" s="23" t="s">
        <v>14</v>
      </c>
      <c r="C25" s="24">
        <v>178500</v>
      </c>
      <c r="D25" s="25">
        <f t="shared" si="0"/>
        <v>329000</v>
      </c>
      <c r="E25" s="25">
        <v>77000</v>
      </c>
      <c r="F25" s="25">
        <v>0</v>
      </c>
      <c r="G25" s="25">
        <f>65000+45000</f>
        <v>110000</v>
      </c>
      <c r="H25" s="25">
        <v>46000</v>
      </c>
      <c r="I25" s="25">
        <v>0</v>
      </c>
      <c r="J25" s="25">
        <v>46000</v>
      </c>
      <c r="K25" s="25">
        <v>50000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IO25"/>
    </row>
    <row r="26" spans="1:249" x14ac:dyDescent="0.3">
      <c r="A26" s="22">
        <v>1531</v>
      </c>
      <c r="B26" s="26" t="s">
        <v>15</v>
      </c>
      <c r="C26" s="24">
        <v>95000</v>
      </c>
      <c r="D26" s="25">
        <f t="shared" si="0"/>
        <v>171000</v>
      </c>
      <c r="E26" s="25">
        <v>0</v>
      </c>
      <c r="F26" s="25">
        <v>0</v>
      </c>
      <c r="G26" s="25">
        <f>35000+31000</f>
        <v>66000</v>
      </c>
      <c r="H26" s="25">
        <v>35000</v>
      </c>
      <c r="I26" s="25">
        <v>0</v>
      </c>
      <c r="J26" s="25">
        <v>35000</v>
      </c>
      <c r="K26" s="25">
        <v>35000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IO26"/>
    </row>
    <row r="27" spans="1:249" x14ac:dyDescent="0.3">
      <c r="A27" s="22">
        <v>1543</v>
      </c>
      <c r="B27" s="23" t="s">
        <v>16</v>
      </c>
      <c r="C27" s="24">
        <v>54000</v>
      </c>
      <c r="D27" s="25">
        <f t="shared" si="0"/>
        <v>72000</v>
      </c>
      <c r="E27" s="25">
        <v>12000</v>
      </c>
      <c r="F27" s="25">
        <v>0</v>
      </c>
      <c r="G27" s="25">
        <v>12000</v>
      </c>
      <c r="H27" s="25">
        <v>0</v>
      </c>
      <c r="I27" s="25">
        <v>12000</v>
      </c>
      <c r="J27" s="25">
        <v>0</v>
      </c>
      <c r="K27" s="25">
        <v>12000</v>
      </c>
      <c r="L27" s="25">
        <v>0</v>
      </c>
      <c r="M27" s="25">
        <v>12000</v>
      </c>
      <c r="N27" s="25">
        <v>0</v>
      </c>
      <c r="O27" s="25">
        <v>12000</v>
      </c>
      <c r="P27" s="25">
        <v>0</v>
      </c>
      <c r="IO27"/>
    </row>
    <row r="28" spans="1:249" x14ac:dyDescent="0.3">
      <c r="A28" s="22">
        <v>1593</v>
      </c>
      <c r="B28" s="23" t="s">
        <v>133</v>
      </c>
      <c r="C28" s="24"/>
      <c r="D28" s="25">
        <f t="shared" si="0"/>
        <v>90500</v>
      </c>
      <c r="E28" s="25">
        <v>20500</v>
      </c>
      <c r="F28" s="25">
        <v>70000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IO28"/>
    </row>
    <row r="29" spans="1:249" x14ac:dyDescent="0.3">
      <c r="A29" s="22">
        <v>1611</v>
      </c>
      <c r="B29" s="23" t="s">
        <v>17</v>
      </c>
      <c r="C29" s="24"/>
      <c r="D29" s="25">
        <f t="shared" si="0"/>
        <v>1282700</v>
      </c>
      <c r="E29" s="25">
        <v>0</v>
      </c>
      <c r="F29" s="25">
        <v>0</v>
      </c>
      <c r="G29" s="25">
        <v>0</v>
      </c>
      <c r="H29" s="25">
        <v>630000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f>625700+27000</f>
        <v>652700</v>
      </c>
      <c r="IO29"/>
    </row>
    <row r="30" spans="1:249" x14ac:dyDescent="0.3">
      <c r="A30" s="22">
        <v>1612</v>
      </c>
      <c r="B30" s="23" t="s">
        <v>18</v>
      </c>
      <c r="C30" s="24">
        <v>390000</v>
      </c>
      <c r="D30" s="25">
        <f t="shared" si="0"/>
        <v>380000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380000</v>
      </c>
      <c r="IO30"/>
    </row>
    <row r="31" spans="1:249" x14ac:dyDescent="0.3">
      <c r="A31" s="22">
        <v>1712</v>
      </c>
      <c r="B31" s="23" t="s">
        <v>19</v>
      </c>
      <c r="C31" s="24">
        <v>789720</v>
      </c>
      <c r="D31" s="25">
        <f t="shared" si="0"/>
        <v>847500</v>
      </c>
      <c r="E31" s="25">
        <v>57000</v>
      </c>
      <c r="F31" s="25">
        <v>63000</v>
      </c>
      <c r="G31" s="25">
        <v>63000</v>
      </c>
      <c r="H31" s="25">
        <v>63000</v>
      </c>
      <c r="I31" s="25">
        <f>63000+7500</f>
        <v>70500</v>
      </c>
      <c r="J31" s="25">
        <v>63000</v>
      </c>
      <c r="K31" s="25">
        <v>63000</v>
      </c>
      <c r="L31" s="25">
        <v>63000</v>
      </c>
      <c r="M31" s="25">
        <v>63000</v>
      </c>
      <c r="N31" s="25">
        <v>63000</v>
      </c>
      <c r="O31" s="25">
        <v>63000</v>
      </c>
      <c r="P31" s="25">
        <f>63000+90000</f>
        <v>153000</v>
      </c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/>
    </row>
    <row r="32" spans="1:249" x14ac:dyDescent="0.3">
      <c r="A32" s="22">
        <v>1713</v>
      </c>
      <c r="B32" s="23" t="s">
        <v>20</v>
      </c>
      <c r="C32" s="24">
        <v>413100</v>
      </c>
      <c r="D32" s="25">
        <f t="shared" si="0"/>
        <v>492000</v>
      </c>
      <c r="E32" s="25">
        <v>41000</v>
      </c>
      <c r="F32" s="25">
        <v>41000</v>
      </c>
      <c r="G32" s="25">
        <v>41000</v>
      </c>
      <c r="H32" s="25">
        <v>41000</v>
      </c>
      <c r="I32" s="25">
        <v>41000</v>
      </c>
      <c r="J32" s="25">
        <v>41000</v>
      </c>
      <c r="K32" s="25">
        <v>41000</v>
      </c>
      <c r="L32" s="25">
        <v>41000</v>
      </c>
      <c r="M32" s="25">
        <v>41000</v>
      </c>
      <c r="N32" s="25">
        <v>41000</v>
      </c>
      <c r="O32" s="25">
        <v>41000</v>
      </c>
      <c r="P32" s="25">
        <v>41000</v>
      </c>
      <c r="IO32"/>
    </row>
    <row r="33" spans="1:249" x14ac:dyDescent="0.3">
      <c r="A33" s="22">
        <v>1715</v>
      </c>
      <c r="B33" s="23" t="s">
        <v>21</v>
      </c>
      <c r="C33" s="24">
        <v>495000</v>
      </c>
      <c r="D33" s="25">
        <f t="shared" si="0"/>
        <v>515000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515000</v>
      </c>
      <c r="N33" s="25">
        <v>0</v>
      </c>
      <c r="O33" s="25">
        <v>0</v>
      </c>
      <c r="P33" s="25">
        <v>0</v>
      </c>
      <c r="IO33"/>
    </row>
    <row r="34" spans="1:249" s="28" customFormat="1" x14ac:dyDescent="0.3">
      <c r="A34" s="79"/>
      <c r="B34" s="79" t="s">
        <v>22</v>
      </c>
      <c r="C34" s="79">
        <f>SUM(C13:C33)</f>
        <v>20386577.689999998</v>
      </c>
      <c r="D34" s="80">
        <f>SUM(D13:D33)</f>
        <v>25094700</v>
      </c>
      <c r="E34" s="80">
        <f t="shared" ref="E34:P34" si="1">SUM(E13:E33)</f>
        <v>1877000</v>
      </c>
      <c r="F34" s="79">
        <f t="shared" si="1"/>
        <v>1905500</v>
      </c>
      <c r="G34" s="80">
        <f t="shared" si="1"/>
        <v>2083500</v>
      </c>
      <c r="H34" s="80">
        <f t="shared" si="1"/>
        <v>2540500</v>
      </c>
      <c r="I34" s="80">
        <f t="shared" si="1"/>
        <v>1829000</v>
      </c>
      <c r="J34" s="80">
        <f t="shared" si="1"/>
        <v>1890500</v>
      </c>
      <c r="K34" s="80">
        <f t="shared" si="1"/>
        <v>1968500</v>
      </c>
      <c r="L34" s="80">
        <f t="shared" si="1"/>
        <v>2022500</v>
      </c>
      <c r="M34" s="80">
        <f t="shared" si="1"/>
        <v>2338500</v>
      </c>
      <c r="N34" s="80">
        <f t="shared" si="1"/>
        <v>1813500</v>
      </c>
      <c r="O34" s="80">
        <f t="shared" si="1"/>
        <v>1885500</v>
      </c>
      <c r="P34" s="80">
        <f t="shared" si="1"/>
        <v>2940200</v>
      </c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</row>
    <row r="35" spans="1:249" s="117" customFormat="1" x14ac:dyDescent="0.3">
      <c r="A35" s="92">
        <v>2111</v>
      </c>
      <c r="B35" s="26" t="s">
        <v>23</v>
      </c>
      <c r="C35" s="25">
        <v>19000</v>
      </c>
      <c r="D35" s="25">
        <f>SUM(E35:P35)</f>
        <v>25000</v>
      </c>
      <c r="E35" s="25">
        <v>0</v>
      </c>
      <c r="F35" s="25">
        <v>0</v>
      </c>
      <c r="G35" s="25">
        <v>3000</v>
      </c>
      <c r="H35" s="25">
        <v>4000</v>
      </c>
      <c r="I35" s="25">
        <v>3000</v>
      </c>
      <c r="J35" s="25">
        <v>2000</v>
      </c>
      <c r="K35" s="25">
        <v>3000</v>
      </c>
      <c r="L35" s="25">
        <v>2000</v>
      </c>
      <c r="M35" s="25">
        <v>2000</v>
      </c>
      <c r="N35" s="25">
        <v>2000</v>
      </c>
      <c r="O35" s="25">
        <v>2000</v>
      </c>
      <c r="P35" s="25">
        <v>2000</v>
      </c>
      <c r="Q35" s="115"/>
      <c r="R35" s="116">
        <v>32000</v>
      </c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6"/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16"/>
      <c r="GB35" s="116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16"/>
      <c r="GO35" s="11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16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16"/>
      <c r="HP35" s="116"/>
      <c r="HQ35" s="116"/>
      <c r="HR35" s="116"/>
      <c r="HS35" s="116"/>
      <c r="HT35" s="116"/>
      <c r="HU35" s="116"/>
      <c r="HV35" s="116"/>
      <c r="HW35" s="116"/>
      <c r="HX35" s="116"/>
      <c r="HY35" s="116"/>
      <c r="HZ35" s="116"/>
      <c r="IA35" s="116"/>
      <c r="IB35" s="116"/>
      <c r="IC35" s="116"/>
      <c r="ID35" s="116"/>
      <c r="IE35" s="116"/>
      <c r="IF35" s="116"/>
      <c r="IG35" s="116"/>
      <c r="IH35" s="116"/>
      <c r="II35" s="116"/>
      <c r="IJ35" s="116"/>
      <c r="IK35" s="116"/>
      <c r="IL35" s="116"/>
      <c r="IM35" s="116"/>
      <c r="IN35" s="116"/>
    </row>
    <row r="36" spans="1:249" s="117" customFormat="1" x14ac:dyDescent="0.3">
      <c r="A36" s="92">
        <v>2121</v>
      </c>
      <c r="B36" s="26" t="s">
        <v>24</v>
      </c>
      <c r="C36" s="25">
        <v>4500</v>
      </c>
      <c r="D36" s="25">
        <f t="shared" ref="D36:D87" si="2">SUM(E36:P36)</f>
        <v>5000</v>
      </c>
      <c r="E36" s="25">
        <v>0</v>
      </c>
      <c r="F36" s="25">
        <v>0</v>
      </c>
      <c r="G36" s="25">
        <v>0</v>
      </c>
      <c r="H36" s="25">
        <v>0</v>
      </c>
      <c r="I36" s="25">
        <v>5000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115"/>
      <c r="R36" s="116">
        <v>10000</v>
      </c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6"/>
      <c r="DT36" s="116"/>
      <c r="DU36" s="116"/>
      <c r="DV36" s="116"/>
      <c r="DW36" s="116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6"/>
      <c r="FF36" s="116"/>
      <c r="FG36" s="116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16"/>
      <c r="GB36" s="116"/>
      <c r="GC36" s="116"/>
      <c r="GD36" s="116"/>
      <c r="GE36" s="116"/>
      <c r="GF36" s="116"/>
      <c r="GG36" s="116"/>
      <c r="GH36" s="116"/>
      <c r="GI36" s="116"/>
      <c r="GJ36" s="116"/>
      <c r="GK36" s="116"/>
      <c r="GL36" s="116"/>
      <c r="GM36" s="116"/>
      <c r="GN36" s="116"/>
      <c r="GO36" s="116"/>
      <c r="GP36" s="116"/>
      <c r="GQ36" s="116"/>
      <c r="GR36" s="116"/>
      <c r="GS36" s="116"/>
      <c r="GT36" s="116"/>
      <c r="GU36" s="116"/>
      <c r="GV36" s="116"/>
      <c r="GW36" s="116"/>
      <c r="GX36" s="116"/>
      <c r="GY36" s="116"/>
      <c r="GZ36" s="116"/>
      <c r="HA36" s="116"/>
      <c r="HB36" s="116"/>
      <c r="HC36" s="116"/>
      <c r="HD36" s="116"/>
      <c r="HE36" s="116"/>
      <c r="HF36" s="116"/>
      <c r="HG36" s="116"/>
      <c r="HH36" s="116"/>
      <c r="HI36" s="116"/>
      <c r="HJ36" s="116"/>
      <c r="HK36" s="116"/>
      <c r="HL36" s="116"/>
      <c r="HM36" s="116"/>
      <c r="HN36" s="116"/>
      <c r="HO36" s="116"/>
      <c r="HP36" s="116"/>
      <c r="HQ36" s="116"/>
      <c r="HR36" s="116"/>
      <c r="HS36" s="116"/>
      <c r="HT36" s="116"/>
      <c r="HU36" s="116"/>
      <c r="HV36" s="116"/>
      <c r="HW36" s="116"/>
      <c r="HX36" s="116"/>
      <c r="HY36" s="116"/>
      <c r="HZ36" s="116"/>
      <c r="IA36" s="116"/>
      <c r="IB36" s="116"/>
      <c r="IC36" s="116"/>
      <c r="ID36" s="116"/>
      <c r="IE36" s="116"/>
      <c r="IF36" s="116"/>
      <c r="IG36" s="116"/>
      <c r="IH36" s="116"/>
      <c r="II36" s="116"/>
      <c r="IJ36" s="116"/>
      <c r="IK36" s="116"/>
      <c r="IL36" s="116"/>
      <c r="IM36" s="116"/>
      <c r="IN36" s="116"/>
    </row>
    <row r="37" spans="1:249" s="117" customFormat="1" ht="22.8" x14ac:dyDescent="0.3">
      <c r="A37" s="92">
        <v>2141</v>
      </c>
      <c r="B37" s="26" t="s">
        <v>25</v>
      </c>
      <c r="C37" s="25">
        <v>12000</v>
      </c>
      <c r="D37" s="25">
        <f t="shared" si="2"/>
        <v>10000</v>
      </c>
      <c r="E37" s="25">
        <v>0</v>
      </c>
      <c r="F37" s="25">
        <v>5000</v>
      </c>
      <c r="G37" s="25">
        <v>0</v>
      </c>
      <c r="H37" s="25">
        <v>5000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115"/>
      <c r="R37" s="116">
        <v>10000</v>
      </c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6"/>
      <c r="DT37" s="116"/>
      <c r="DU37" s="116"/>
      <c r="DV37" s="116"/>
      <c r="DW37" s="116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16"/>
      <c r="GH37" s="116"/>
      <c r="GI37" s="116"/>
      <c r="GJ37" s="116"/>
      <c r="GK37" s="116"/>
      <c r="GL37" s="116"/>
      <c r="GM37" s="116"/>
      <c r="GN37" s="116"/>
      <c r="GO37" s="116"/>
      <c r="GP37" s="116"/>
      <c r="GQ37" s="116"/>
      <c r="GR37" s="116"/>
      <c r="GS37" s="116"/>
      <c r="GT37" s="116"/>
      <c r="GU37" s="116"/>
      <c r="GV37" s="116"/>
      <c r="GW37" s="116"/>
      <c r="GX37" s="116"/>
      <c r="GY37" s="116"/>
      <c r="GZ37" s="116"/>
      <c r="HA37" s="116"/>
      <c r="HB37" s="116"/>
      <c r="HC37" s="116"/>
      <c r="HD37" s="116"/>
      <c r="HE37" s="116"/>
      <c r="HF37" s="116"/>
      <c r="HG37" s="116"/>
      <c r="HH37" s="116"/>
      <c r="HI37" s="116"/>
      <c r="HJ37" s="116"/>
      <c r="HK37" s="116"/>
      <c r="HL37" s="116"/>
      <c r="HM37" s="116"/>
      <c r="HN37" s="116"/>
      <c r="HO37" s="116"/>
      <c r="HP37" s="116"/>
      <c r="HQ37" s="116"/>
      <c r="HR37" s="116"/>
      <c r="HS37" s="116"/>
      <c r="HT37" s="116"/>
      <c r="HU37" s="116"/>
      <c r="HV37" s="116"/>
      <c r="HW37" s="116"/>
      <c r="HX37" s="116"/>
      <c r="HY37" s="116"/>
      <c r="HZ37" s="116"/>
      <c r="IA37" s="116"/>
      <c r="IB37" s="116"/>
      <c r="IC37" s="116"/>
      <c r="ID37" s="116"/>
      <c r="IE37" s="116"/>
      <c r="IF37" s="116"/>
      <c r="IG37" s="116"/>
      <c r="IH37" s="116"/>
      <c r="II37" s="116"/>
      <c r="IJ37" s="116"/>
      <c r="IK37" s="116"/>
      <c r="IL37" s="116"/>
      <c r="IM37" s="116"/>
      <c r="IN37" s="116"/>
    </row>
    <row r="38" spans="1:249" s="117" customFormat="1" x14ac:dyDescent="0.3">
      <c r="A38" s="92">
        <v>2161</v>
      </c>
      <c r="B38" s="26" t="s">
        <v>26</v>
      </c>
      <c r="C38" s="25">
        <v>25000</v>
      </c>
      <c r="D38" s="25">
        <f t="shared" si="2"/>
        <v>135020</v>
      </c>
      <c r="E38" s="25">
        <v>0</v>
      </c>
      <c r="F38" s="25">
        <v>5000</v>
      </c>
      <c r="G38" s="25">
        <v>15000</v>
      </c>
      <c r="H38" s="25">
        <v>15000</v>
      </c>
      <c r="I38" s="25">
        <v>10000</v>
      </c>
      <c r="J38" s="25">
        <v>15000</v>
      </c>
      <c r="K38" s="25">
        <v>15000</v>
      </c>
      <c r="L38" s="25">
        <v>15000</v>
      </c>
      <c r="M38" s="25">
        <v>15000</v>
      </c>
      <c r="N38" s="25">
        <v>10000</v>
      </c>
      <c r="O38" s="25">
        <v>15000</v>
      </c>
      <c r="P38" s="25">
        <v>5020</v>
      </c>
      <c r="Q38" s="115"/>
      <c r="R38" s="116">
        <v>155020</v>
      </c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  <c r="DK38" s="116"/>
      <c r="DL38" s="116"/>
      <c r="DM38" s="116"/>
      <c r="DN38" s="116"/>
      <c r="DO38" s="116"/>
      <c r="DP38" s="116"/>
      <c r="DQ38" s="116"/>
      <c r="DR38" s="116"/>
      <c r="DS38" s="116"/>
      <c r="DT38" s="116"/>
      <c r="DU38" s="116"/>
      <c r="DV38" s="116"/>
      <c r="DW38" s="116"/>
      <c r="DX38" s="116"/>
      <c r="DY38" s="116"/>
      <c r="DZ38" s="116"/>
      <c r="EA38" s="116"/>
      <c r="EB38" s="116"/>
      <c r="EC38" s="116"/>
      <c r="ED38" s="116"/>
      <c r="EE38" s="116"/>
      <c r="EF38" s="116"/>
      <c r="EG38" s="116"/>
      <c r="EH38" s="116"/>
      <c r="EI38" s="116"/>
      <c r="EJ38" s="116"/>
      <c r="EK38" s="116"/>
      <c r="EL38" s="116"/>
      <c r="EM38" s="116"/>
      <c r="EN38" s="116"/>
      <c r="EO38" s="116"/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  <c r="FE38" s="116"/>
      <c r="FF38" s="116"/>
      <c r="FG38" s="116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6"/>
      <c r="FS38" s="116"/>
      <c r="FT38" s="116"/>
      <c r="FU38" s="116"/>
      <c r="FV38" s="116"/>
      <c r="FW38" s="116"/>
      <c r="FX38" s="116"/>
      <c r="FY38" s="116"/>
      <c r="FZ38" s="116"/>
      <c r="GA38" s="116"/>
      <c r="GB38" s="116"/>
      <c r="GC38" s="116"/>
      <c r="GD38" s="116"/>
      <c r="GE38" s="116"/>
      <c r="GF38" s="116"/>
      <c r="GG38" s="116"/>
      <c r="GH38" s="116"/>
      <c r="GI38" s="116"/>
      <c r="GJ38" s="116"/>
      <c r="GK38" s="116"/>
      <c r="GL38" s="116"/>
      <c r="GM38" s="116"/>
      <c r="GN38" s="116"/>
      <c r="GO38" s="116"/>
      <c r="GP38" s="116"/>
      <c r="GQ38" s="116"/>
      <c r="GR38" s="116"/>
      <c r="GS38" s="116"/>
      <c r="GT38" s="116"/>
      <c r="GU38" s="116"/>
      <c r="GV38" s="116"/>
      <c r="GW38" s="116"/>
      <c r="GX38" s="116"/>
      <c r="GY38" s="116"/>
      <c r="GZ38" s="116"/>
      <c r="HA38" s="116"/>
      <c r="HB38" s="116"/>
      <c r="HC38" s="116"/>
      <c r="HD38" s="116"/>
      <c r="HE38" s="116"/>
      <c r="HF38" s="116"/>
      <c r="HG38" s="116"/>
      <c r="HH38" s="116"/>
      <c r="HI38" s="116"/>
      <c r="HJ38" s="116"/>
      <c r="HK38" s="116"/>
      <c r="HL38" s="116"/>
      <c r="HM38" s="116"/>
      <c r="HN38" s="116"/>
      <c r="HO38" s="116"/>
      <c r="HP38" s="116"/>
      <c r="HQ38" s="116"/>
      <c r="HR38" s="116"/>
      <c r="HS38" s="116"/>
      <c r="HT38" s="116"/>
      <c r="HU38" s="116"/>
      <c r="HV38" s="116"/>
      <c r="HW38" s="116"/>
      <c r="HX38" s="116"/>
      <c r="HY38" s="116"/>
      <c r="HZ38" s="116"/>
      <c r="IA38" s="116"/>
      <c r="IB38" s="116"/>
      <c r="IC38" s="116"/>
      <c r="ID38" s="116"/>
      <c r="IE38" s="116"/>
      <c r="IF38" s="116"/>
      <c r="IG38" s="116"/>
      <c r="IH38" s="116"/>
      <c r="II38" s="116"/>
      <c r="IJ38" s="116"/>
      <c r="IK38" s="116"/>
      <c r="IL38" s="116"/>
      <c r="IM38" s="116"/>
      <c r="IN38" s="116"/>
    </row>
    <row r="39" spans="1:249" s="117" customFormat="1" ht="22.8" x14ac:dyDescent="0.3">
      <c r="A39" s="92">
        <v>2214</v>
      </c>
      <c r="B39" s="26" t="s">
        <v>27</v>
      </c>
      <c r="C39" s="25">
        <v>35000</v>
      </c>
      <c r="D39" s="25">
        <f t="shared" si="2"/>
        <v>12600</v>
      </c>
      <c r="E39" s="25">
        <v>0</v>
      </c>
      <c r="F39" s="25">
        <v>500</v>
      </c>
      <c r="G39" s="25">
        <v>500</v>
      </c>
      <c r="H39" s="25">
        <v>500</v>
      </c>
      <c r="I39" s="25">
        <v>1000</v>
      </c>
      <c r="J39" s="25">
        <v>1000</v>
      </c>
      <c r="K39" s="25">
        <v>1500</v>
      </c>
      <c r="L39" s="25">
        <v>1500</v>
      </c>
      <c r="M39" s="25">
        <f>'[3]Componente 1'!L39+'[3]Componente 2'!M39</f>
        <v>2500</v>
      </c>
      <c r="N39" s="25">
        <f>'[3]Componente 1'!M39+'[3]Componente 2'!N39</f>
        <v>1500</v>
      </c>
      <c r="O39" s="25">
        <f>'[3]Componente 1'!N39+'[3]Componente 2'!O39</f>
        <v>1500</v>
      </c>
      <c r="P39" s="25">
        <f>'[3]Componente 1'!O39+'[3]Componente 2'!P39</f>
        <v>600</v>
      </c>
      <c r="Q39" s="115"/>
      <c r="R39" s="115">
        <v>25600</v>
      </c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  <c r="DK39" s="116"/>
      <c r="DL39" s="116"/>
      <c r="DM39" s="116"/>
      <c r="DN39" s="116"/>
      <c r="DO39" s="116"/>
      <c r="DP39" s="116"/>
      <c r="DQ39" s="116"/>
      <c r="DR39" s="116"/>
      <c r="DS39" s="116"/>
      <c r="DT39" s="116"/>
      <c r="DU39" s="116"/>
      <c r="DV39" s="116"/>
      <c r="DW39" s="116"/>
      <c r="DX39" s="116"/>
      <c r="DY39" s="116"/>
      <c r="DZ39" s="116"/>
      <c r="EA39" s="116"/>
      <c r="EB39" s="116"/>
      <c r="EC39" s="116"/>
      <c r="ED39" s="116"/>
      <c r="EE39" s="116"/>
      <c r="EF39" s="116"/>
      <c r="EG39" s="116"/>
      <c r="EH39" s="116"/>
      <c r="EI39" s="116"/>
      <c r="EJ39" s="116"/>
      <c r="EK39" s="116"/>
      <c r="EL39" s="116"/>
      <c r="EM39" s="116"/>
      <c r="EN39" s="116"/>
      <c r="EO39" s="116"/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  <c r="FE39" s="116"/>
      <c r="FF39" s="116"/>
      <c r="FG39" s="116"/>
      <c r="FH39" s="116"/>
      <c r="FI39" s="116"/>
      <c r="FJ39" s="116"/>
      <c r="FK39" s="116"/>
      <c r="FL39" s="116"/>
      <c r="FM39" s="116"/>
      <c r="FN39" s="116"/>
      <c r="FO39" s="116"/>
      <c r="FP39" s="116"/>
      <c r="FQ39" s="116"/>
      <c r="FR39" s="116"/>
      <c r="FS39" s="116"/>
      <c r="FT39" s="116"/>
      <c r="FU39" s="116"/>
      <c r="FV39" s="116"/>
      <c r="FW39" s="116"/>
      <c r="FX39" s="116"/>
      <c r="FY39" s="116"/>
      <c r="FZ39" s="116"/>
      <c r="GA39" s="116"/>
      <c r="GB39" s="116"/>
      <c r="GC39" s="116"/>
      <c r="GD39" s="116"/>
      <c r="GE39" s="116"/>
      <c r="GF39" s="116"/>
      <c r="GG39" s="116"/>
      <c r="GH39" s="116"/>
      <c r="GI39" s="116"/>
      <c r="GJ39" s="116"/>
      <c r="GK39" s="116"/>
      <c r="GL39" s="116"/>
      <c r="GM39" s="116"/>
      <c r="GN39" s="116"/>
      <c r="GO39" s="116"/>
      <c r="GP39" s="116"/>
      <c r="GQ39" s="116"/>
      <c r="GR39" s="116"/>
      <c r="GS39" s="116"/>
      <c r="GT39" s="116"/>
      <c r="GU39" s="116"/>
      <c r="GV39" s="116"/>
      <c r="GW39" s="116"/>
      <c r="GX39" s="116"/>
      <c r="GY39" s="116"/>
      <c r="GZ39" s="116"/>
      <c r="HA39" s="116"/>
      <c r="HB39" s="116"/>
      <c r="HC39" s="116"/>
      <c r="HD39" s="116"/>
      <c r="HE39" s="116"/>
      <c r="HF39" s="116"/>
      <c r="HG39" s="116"/>
      <c r="HH39" s="116"/>
      <c r="HI39" s="116"/>
      <c r="HJ39" s="116"/>
      <c r="HK39" s="116"/>
      <c r="HL39" s="116"/>
      <c r="HM39" s="116"/>
      <c r="HN39" s="116"/>
      <c r="HO39" s="116"/>
      <c r="HP39" s="116"/>
      <c r="HQ39" s="116"/>
      <c r="HR39" s="116"/>
      <c r="HS39" s="116"/>
      <c r="HT39" s="116"/>
      <c r="HU39" s="116"/>
      <c r="HV39" s="116"/>
      <c r="HW39" s="116"/>
      <c r="HX39" s="116"/>
      <c r="HY39" s="116"/>
      <c r="HZ39" s="116"/>
      <c r="IA39" s="116"/>
      <c r="IB39" s="116"/>
      <c r="IC39" s="116"/>
      <c r="ID39" s="116"/>
      <c r="IE39" s="116"/>
      <c r="IF39" s="116"/>
      <c r="IG39" s="116"/>
      <c r="IH39" s="116"/>
      <c r="II39" s="116"/>
      <c r="IJ39" s="116"/>
      <c r="IK39" s="116"/>
      <c r="IL39" s="116"/>
      <c r="IM39" s="116"/>
      <c r="IN39" s="116"/>
    </row>
    <row r="40" spans="1:249" s="117" customFormat="1" x14ac:dyDescent="0.3">
      <c r="A40" s="92">
        <v>2231</v>
      </c>
      <c r="B40" s="26" t="s">
        <v>28</v>
      </c>
      <c r="C40" s="25">
        <v>500</v>
      </c>
      <c r="D40" s="25">
        <f t="shared" si="2"/>
        <v>1000</v>
      </c>
      <c r="E40" s="25">
        <v>0</v>
      </c>
      <c r="F40" s="25">
        <v>0</v>
      </c>
      <c r="G40" s="25">
        <v>1000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115"/>
      <c r="R40" s="118">
        <v>2000</v>
      </c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8"/>
      <c r="DV40" s="118"/>
      <c r="DW40" s="118"/>
      <c r="DX40" s="118"/>
      <c r="DY40" s="118"/>
      <c r="DZ40" s="118"/>
      <c r="EA40" s="118"/>
      <c r="EB40" s="118"/>
      <c r="EC40" s="118"/>
      <c r="ED40" s="118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</row>
    <row r="41" spans="1:249" s="117" customFormat="1" x14ac:dyDescent="0.3">
      <c r="A41" s="92">
        <v>2411</v>
      </c>
      <c r="B41" s="26" t="s">
        <v>29</v>
      </c>
      <c r="C41" s="25">
        <v>2000</v>
      </c>
      <c r="D41" s="25">
        <f t="shared" si="2"/>
        <v>45000</v>
      </c>
      <c r="E41" s="25">
        <v>0</v>
      </c>
      <c r="F41" s="25">
        <v>7000</v>
      </c>
      <c r="G41" s="25">
        <v>10000</v>
      </c>
      <c r="H41" s="25">
        <v>1000</v>
      </c>
      <c r="I41" s="25">
        <v>10000</v>
      </c>
      <c r="J41" s="25">
        <v>1000</v>
      </c>
      <c r="K41" s="25">
        <v>1000</v>
      </c>
      <c r="L41" s="25">
        <v>10000</v>
      </c>
      <c r="M41" s="25">
        <v>1000</v>
      </c>
      <c r="N41" s="25">
        <v>2000</v>
      </c>
      <c r="O41" s="25">
        <v>1000</v>
      </c>
      <c r="P41" s="25">
        <v>1000</v>
      </c>
      <c r="Q41" s="115"/>
      <c r="R41" s="116">
        <v>45000</v>
      </c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  <c r="DK41" s="116"/>
      <c r="DL41" s="116"/>
      <c r="DM41" s="116"/>
      <c r="DN41" s="116"/>
      <c r="DO41" s="116"/>
      <c r="DP41" s="116"/>
      <c r="DQ41" s="116"/>
      <c r="DR41" s="116"/>
      <c r="DS41" s="116"/>
      <c r="DT41" s="116"/>
      <c r="DU41" s="116"/>
      <c r="DV41" s="116"/>
      <c r="DW41" s="116"/>
      <c r="DX41" s="116"/>
      <c r="DY41" s="116"/>
      <c r="DZ41" s="116"/>
      <c r="EA41" s="116"/>
      <c r="EB41" s="116"/>
      <c r="EC41" s="116"/>
      <c r="ED41" s="116"/>
      <c r="EE41" s="116"/>
      <c r="EF41" s="116"/>
      <c r="EG41" s="116"/>
      <c r="EH41" s="116"/>
      <c r="EI41" s="116"/>
      <c r="EJ41" s="116"/>
      <c r="EK41" s="116"/>
      <c r="EL41" s="116"/>
      <c r="EM41" s="116"/>
      <c r="EN41" s="116"/>
      <c r="EO41" s="116"/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  <c r="FE41" s="116"/>
      <c r="FF41" s="116"/>
      <c r="FG41" s="116"/>
      <c r="FH41" s="116"/>
      <c r="FI41" s="116"/>
      <c r="FJ41" s="116"/>
      <c r="FK41" s="116"/>
      <c r="FL41" s="116"/>
      <c r="FM41" s="116"/>
      <c r="FN41" s="116"/>
      <c r="FO41" s="116"/>
      <c r="FP41" s="116"/>
      <c r="FQ41" s="116"/>
      <c r="FR41" s="116"/>
      <c r="FS41" s="116"/>
      <c r="FT41" s="116"/>
      <c r="FU41" s="116"/>
      <c r="FV41" s="116"/>
      <c r="FW41" s="116"/>
      <c r="FX41" s="116"/>
      <c r="FY41" s="116"/>
      <c r="FZ41" s="116"/>
      <c r="GA41" s="116"/>
      <c r="GB41" s="116"/>
      <c r="GC41" s="116"/>
      <c r="GD41" s="116"/>
      <c r="GE41" s="116"/>
      <c r="GF41" s="116"/>
      <c r="GG41" s="116"/>
      <c r="GH41" s="116"/>
      <c r="GI41" s="116"/>
      <c r="GJ41" s="116"/>
      <c r="GK41" s="116"/>
      <c r="GL41" s="116"/>
      <c r="GM41" s="116"/>
      <c r="GN41" s="116"/>
      <c r="GO41" s="116"/>
      <c r="GP41" s="116"/>
      <c r="GQ41" s="116"/>
      <c r="GR41" s="116"/>
      <c r="GS41" s="116"/>
      <c r="GT41" s="116"/>
      <c r="GU41" s="116"/>
      <c r="GV41" s="116"/>
      <c r="GW41" s="116"/>
      <c r="GX41" s="116"/>
      <c r="GY41" s="116"/>
      <c r="GZ41" s="116"/>
      <c r="HA41" s="116"/>
      <c r="HB41" s="116"/>
      <c r="HC41" s="116"/>
      <c r="HD41" s="116"/>
      <c r="HE41" s="116"/>
      <c r="HF41" s="116"/>
      <c r="HG41" s="116"/>
      <c r="HH41" s="116"/>
      <c r="HI41" s="116"/>
      <c r="HJ41" s="116"/>
      <c r="HK41" s="116"/>
      <c r="HL41" s="116"/>
      <c r="HM41" s="116"/>
      <c r="HN41" s="116"/>
      <c r="HO41" s="116"/>
      <c r="HP41" s="116"/>
      <c r="HQ41" s="116"/>
      <c r="HR41" s="116"/>
      <c r="HS41" s="116"/>
      <c r="HT41" s="116"/>
      <c r="HU41" s="116"/>
      <c r="HV41" s="116"/>
      <c r="HW41" s="116"/>
      <c r="HX41" s="116"/>
      <c r="HY41" s="116"/>
      <c r="HZ41" s="116"/>
      <c r="IA41" s="116"/>
      <c r="IB41" s="116"/>
      <c r="IC41" s="116"/>
      <c r="ID41" s="116"/>
      <c r="IE41" s="116"/>
      <c r="IF41" s="116"/>
      <c r="IG41" s="116"/>
      <c r="IH41" s="116"/>
      <c r="II41" s="116"/>
      <c r="IJ41" s="116"/>
      <c r="IK41" s="116"/>
      <c r="IL41" s="116"/>
      <c r="IM41" s="116"/>
      <c r="IN41" s="116"/>
    </row>
    <row r="42" spans="1:249" s="117" customFormat="1" x14ac:dyDescent="0.3">
      <c r="A42" s="92">
        <v>2421</v>
      </c>
      <c r="B42" s="26" t="s">
        <v>30</v>
      </c>
      <c r="C42" s="25">
        <v>10000</v>
      </c>
      <c r="D42" s="25">
        <f t="shared" si="2"/>
        <v>25000</v>
      </c>
      <c r="E42" s="25">
        <v>0</v>
      </c>
      <c r="F42" s="25">
        <v>1000</v>
      </c>
      <c r="G42" s="25">
        <v>1000</v>
      </c>
      <c r="H42" s="25">
        <v>1000</v>
      </c>
      <c r="I42" s="25">
        <v>1000</v>
      </c>
      <c r="J42" s="25">
        <v>1000</v>
      </c>
      <c r="K42" s="25">
        <v>1000</v>
      </c>
      <c r="L42" s="25">
        <v>5000</v>
      </c>
      <c r="M42" s="25">
        <v>5000</v>
      </c>
      <c r="N42" s="25">
        <v>5000</v>
      </c>
      <c r="O42" s="25">
        <v>4000</v>
      </c>
      <c r="P42" s="25">
        <v>0</v>
      </c>
      <c r="Q42" s="115"/>
      <c r="R42" s="118">
        <v>65000</v>
      </c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  <c r="BV42" s="118"/>
      <c r="BW42" s="118"/>
      <c r="BX42" s="118"/>
      <c r="BY42" s="118"/>
      <c r="BZ42" s="118"/>
      <c r="CA42" s="118"/>
      <c r="CB42" s="118"/>
      <c r="CC42" s="118"/>
      <c r="CD42" s="118"/>
      <c r="CE42" s="118"/>
      <c r="CF42" s="118"/>
      <c r="CG42" s="118"/>
      <c r="CH42" s="118"/>
      <c r="CI42" s="118"/>
      <c r="CJ42" s="118"/>
      <c r="CK42" s="118"/>
      <c r="CL42" s="118"/>
      <c r="CM42" s="118"/>
      <c r="CN42" s="118"/>
      <c r="CO42" s="118"/>
      <c r="CP42" s="118"/>
      <c r="CQ42" s="118"/>
      <c r="CR42" s="118"/>
      <c r="CS42" s="118"/>
      <c r="CT42" s="118"/>
      <c r="CU42" s="118"/>
      <c r="CV42" s="118"/>
      <c r="CW42" s="118"/>
      <c r="CX42" s="118"/>
      <c r="CY42" s="118"/>
      <c r="CZ42" s="118"/>
      <c r="DA42" s="118"/>
      <c r="DB42" s="118"/>
      <c r="DC42" s="118"/>
      <c r="DD42" s="118"/>
      <c r="DE42" s="118"/>
      <c r="DF42" s="118"/>
      <c r="DG42" s="118"/>
      <c r="DH42" s="118"/>
      <c r="DI42" s="118"/>
      <c r="DJ42" s="118"/>
      <c r="DK42" s="118"/>
      <c r="DL42" s="118"/>
      <c r="DM42" s="118"/>
      <c r="DN42" s="118"/>
      <c r="DO42" s="118"/>
      <c r="DP42" s="118"/>
      <c r="DQ42" s="118"/>
      <c r="DR42" s="118"/>
      <c r="DS42" s="118"/>
      <c r="DT42" s="118"/>
      <c r="DU42" s="118"/>
      <c r="DV42" s="118"/>
      <c r="DW42" s="118"/>
      <c r="DX42" s="118"/>
      <c r="DY42" s="118"/>
      <c r="DZ42" s="118"/>
      <c r="EA42" s="118"/>
      <c r="EB42" s="118"/>
      <c r="EC42" s="118"/>
      <c r="ED42" s="118"/>
      <c r="EE42" s="118"/>
      <c r="EF42" s="118"/>
      <c r="EG42" s="118"/>
      <c r="EH42" s="118"/>
      <c r="EI42" s="118"/>
      <c r="EJ42" s="118"/>
      <c r="EK42" s="118"/>
      <c r="EL42" s="118"/>
      <c r="EM42" s="118"/>
      <c r="EN42" s="118"/>
      <c r="EO42" s="118"/>
      <c r="EP42" s="118"/>
      <c r="EQ42" s="118"/>
      <c r="ER42" s="118"/>
      <c r="ES42" s="118"/>
      <c r="ET42" s="118"/>
      <c r="EU42" s="118"/>
      <c r="EV42" s="118"/>
      <c r="EW42" s="118"/>
      <c r="EX42" s="118"/>
      <c r="EY42" s="118"/>
      <c r="EZ42" s="118"/>
      <c r="FA42" s="118"/>
      <c r="FB42" s="118"/>
      <c r="FC42" s="118"/>
      <c r="FD42" s="118"/>
      <c r="FE42" s="118"/>
      <c r="FF42" s="118"/>
      <c r="FG42" s="118"/>
      <c r="FH42" s="118"/>
      <c r="FI42" s="118"/>
      <c r="FJ42" s="118"/>
      <c r="FK42" s="118"/>
      <c r="FL42" s="118"/>
      <c r="FM42" s="118"/>
      <c r="FN42" s="118"/>
      <c r="FO42" s="118"/>
      <c r="FP42" s="118"/>
      <c r="FQ42" s="118"/>
      <c r="FR42" s="118"/>
      <c r="FS42" s="118"/>
      <c r="FT42" s="118"/>
      <c r="FU42" s="118"/>
      <c r="FV42" s="118"/>
      <c r="FW42" s="118"/>
      <c r="FX42" s="118"/>
      <c r="FY42" s="118"/>
      <c r="FZ42" s="118"/>
      <c r="GA42" s="118"/>
      <c r="GB42" s="118"/>
      <c r="GC42" s="118"/>
      <c r="GD42" s="118"/>
      <c r="GE42" s="118"/>
      <c r="GF42" s="118"/>
      <c r="GG42" s="118"/>
      <c r="GH42" s="118"/>
      <c r="GI42" s="118"/>
      <c r="GJ42" s="118"/>
      <c r="GK42" s="118"/>
      <c r="GL42" s="118"/>
      <c r="GM42" s="118"/>
      <c r="GN42" s="118"/>
      <c r="GO42" s="118"/>
      <c r="GP42" s="118"/>
      <c r="GQ42" s="118"/>
      <c r="GR42" s="118"/>
      <c r="GS42" s="118"/>
      <c r="GT42" s="118"/>
      <c r="GU42" s="118"/>
      <c r="GV42" s="118"/>
      <c r="GW42" s="118"/>
      <c r="GX42" s="118"/>
      <c r="GY42" s="118"/>
      <c r="GZ42" s="118"/>
      <c r="HA42" s="118"/>
      <c r="HB42" s="118"/>
      <c r="HC42" s="118"/>
      <c r="HD42" s="118"/>
      <c r="HE42" s="118"/>
      <c r="HF42" s="118"/>
      <c r="HG42" s="118"/>
      <c r="HH42" s="118"/>
      <c r="HI42" s="118"/>
      <c r="HJ42" s="118"/>
      <c r="HK42" s="118"/>
      <c r="HL42" s="118"/>
      <c r="HM42" s="118"/>
      <c r="HN42" s="118"/>
      <c r="HO42" s="118"/>
      <c r="HP42" s="118"/>
      <c r="HQ42" s="118"/>
      <c r="HR42" s="118"/>
      <c r="HS42" s="118"/>
      <c r="HT42" s="118"/>
      <c r="HU42" s="118"/>
      <c r="HV42" s="118"/>
      <c r="HW42" s="118"/>
      <c r="HX42" s="118"/>
      <c r="HY42" s="118"/>
      <c r="HZ42" s="118"/>
      <c r="IA42" s="118"/>
      <c r="IB42" s="118"/>
      <c r="IC42" s="118"/>
      <c r="ID42" s="118"/>
      <c r="IE42" s="118"/>
      <c r="IF42" s="118"/>
      <c r="IG42" s="118"/>
      <c r="IH42" s="118"/>
      <c r="II42" s="118"/>
      <c r="IJ42" s="118"/>
      <c r="IK42" s="118"/>
      <c r="IL42" s="118"/>
      <c r="IM42" s="118"/>
      <c r="IN42" s="118"/>
    </row>
    <row r="43" spans="1:249" s="117" customFormat="1" x14ac:dyDescent="0.3">
      <c r="A43" s="92">
        <v>2431</v>
      </c>
      <c r="B43" s="26" t="s">
        <v>31</v>
      </c>
      <c r="C43" s="25">
        <v>4000</v>
      </c>
      <c r="D43" s="25">
        <f t="shared" si="2"/>
        <v>14000</v>
      </c>
      <c r="E43" s="25">
        <v>0</v>
      </c>
      <c r="F43" s="25">
        <v>0</v>
      </c>
      <c r="G43" s="25">
        <v>500</v>
      </c>
      <c r="H43" s="25">
        <v>500</v>
      </c>
      <c r="I43" s="25">
        <v>1750</v>
      </c>
      <c r="J43" s="25">
        <v>1750</v>
      </c>
      <c r="K43" s="25">
        <v>2850</v>
      </c>
      <c r="L43" s="25">
        <v>1750</v>
      </c>
      <c r="M43" s="25">
        <v>1750</v>
      </c>
      <c r="N43" s="25">
        <v>1750</v>
      </c>
      <c r="O43" s="25">
        <v>1250</v>
      </c>
      <c r="P43" s="25">
        <v>150</v>
      </c>
      <c r="Q43" s="115"/>
      <c r="R43" s="116">
        <v>25000</v>
      </c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  <c r="DK43" s="116"/>
      <c r="DL43" s="116"/>
      <c r="DM43" s="116"/>
      <c r="DN43" s="116"/>
      <c r="DO43" s="116"/>
      <c r="DP43" s="116"/>
      <c r="DQ43" s="116"/>
      <c r="DR43" s="116"/>
      <c r="DS43" s="116"/>
      <c r="DT43" s="116"/>
      <c r="DU43" s="116"/>
      <c r="DV43" s="116"/>
      <c r="DW43" s="116"/>
      <c r="DX43" s="116"/>
      <c r="DY43" s="116"/>
      <c r="DZ43" s="116"/>
      <c r="EA43" s="116"/>
      <c r="EB43" s="116"/>
      <c r="EC43" s="116"/>
      <c r="ED43" s="116"/>
      <c r="EE43" s="116"/>
      <c r="EF43" s="116"/>
      <c r="EG43" s="116"/>
      <c r="EH43" s="116"/>
      <c r="EI43" s="116"/>
      <c r="EJ43" s="116"/>
      <c r="EK43" s="116"/>
      <c r="EL43" s="116"/>
      <c r="EM43" s="116"/>
      <c r="EN43" s="116"/>
      <c r="EO43" s="116"/>
      <c r="EP43" s="116"/>
      <c r="EQ43" s="116"/>
      <c r="ER43" s="116"/>
      <c r="ES43" s="116"/>
      <c r="ET43" s="116"/>
      <c r="EU43" s="116"/>
      <c r="EV43" s="116"/>
      <c r="EW43" s="116"/>
      <c r="EX43" s="116"/>
      <c r="EY43" s="116"/>
      <c r="EZ43" s="116"/>
      <c r="FA43" s="116"/>
      <c r="FB43" s="116"/>
      <c r="FC43" s="116"/>
      <c r="FD43" s="116"/>
      <c r="FE43" s="116"/>
      <c r="FF43" s="116"/>
      <c r="FG43" s="116"/>
      <c r="FH43" s="116"/>
      <c r="FI43" s="116"/>
      <c r="FJ43" s="116"/>
      <c r="FK43" s="116"/>
      <c r="FL43" s="116"/>
      <c r="FM43" s="116"/>
      <c r="FN43" s="116"/>
      <c r="FO43" s="116"/>
      <c r="FP43" s="116"/>
      <c r="FQ43" s="116"/>
      <c r="FR43" s="116"/>
      <c r="FS43" s="116"/>
      <c r="FT43" s="116"/>
      <c r="FU43" s="116"/>
      <c r="FV43" s="116"/>
      <c r="FW43" s="116"/>
      <c r="FX43" s="116"/>
      <c r="FY43" s="116"/>
      <c r="FZ43" s="116"/>
      <c r="GA43" s="116"/>
      <c r="GB43" s="116"/>
      <c r="GC43" s="116"/>
      <c r="GD43" s="116"/>
      <c r="GE43" s="116"/>
      <c r="GF43" s="116"/>
      <c r="GG43" s="116"/>
      <c r="GH43" s="116"/>
      <c r="GI43" s="116"/>
      <c r="GJ43" s="116"/>
      <c r="GK43" s="116"/>
      <c r="GL43" s="116"/>
      <c r="GM43" s="116"/>
      <c r="GN43" s="116"/>
      <c r="GO43" s="116"/>
      <c r="GP43" s="116"/>
      <c r="GQ43" s="116"/>
      <c r="GR43" s="116"/>
      <c r="GS43" s="116"/>
      <c r="GT43" s="116"/>
      <c r="GU43" s="116"/>
      <c r="GV43" s="116"/>
      <c r="GW43" s="116"/>
      <c r="GX43" s="116"/>
      <c r="GY43" s="116"/>
      <c r="GZ43" s="116"/>
      <c r="HA43" s="116"/>
      <c r="HB43" s="116"/>
      <c r="HC43" s="116"/>
      <c r="HD43" s="116"/>
      <c r="HE43" s="116"/>
      <c r="HF43" s="116"/>
      <c r="HG43" s="116"/>
      <c r="HH43" s="116"/>
      <c r="HI43" s="116"/>
      <c r="HJ43" s="116"/>
      <c r="HK43" s="116"/>
      <c r="HL43" s="116"/>
      <c r="HM43" s="116"/>
      <c r="HN43" s="116"/>
      <c r="HO43" s="116"/>
      <c r="HP43" s="116"/>
      <c r="HQ43" s="116"/>
      <c r="HR43" s="116"/>
      <c r="HS43" s="116"/>
      <c r="HT43" s="116"/>
      <c r="HU43" s="116"/>
      <c r="HV43" s="116"/>
      <c r="HW43" s="116"/>
      <c r="HX43" s="116"/>
      <c r="HY43" s="116"/>
      <c r="HZ43" s="116"/>
      <c r="IA43" s="116"/>
      <c r="IB43" s="116"/>
      <c r="IC43" s="116"/>
      <c r="ID43" s="116"/>
      <c r="IE43" s="116"/>
      <c r="IF43" s="116"/>
      <c r="IG43" s="116"/>
      <c r="IH43" s="116"/>
      <c r="II43" s="116"/>
      <c r="IJ43" s="116"/>
      <c r="IK43" s="116"/>
      <c r="IL43" s="116"/>
      <c r="IM43" s="116"/>
      <c r="IN43" s="116"/>
    </row>
    <row r="44" spans="1:249" s="117" customFormat="1" x14ac:dyDescent="0.3">
      <c r="A44" s="92">
        <v>2451</v>
      </c>
      <c r="B44" s="26" t="s">
        <v>32</v>
      </c>
      <c r="C44" s="25">
        <v>4000</v>
      </c>
      <c r="D44" s="25">
        <f t="shared" si="2"/>
        <v>10000</v>
      </c>
      <c r="E44" s="25">
        <v>0</v>
      </c>
      <c r="F44" s="25">
        <v>0</v>
      </c>
      <c r="G44" s="25">
        <v>3000</v>
      </c>
      <c r="H44" s="25">
        <v>1000</v>
      </c>
      <c r="I44" s="25">
        <v>1000</v>
      </c>
      <c r="J44" s="25">
        <v>1000</v>
      </c>
      <c r="K44" s="25">
        <v>1000</v>
      </c>
      <c r="L44" s="25">
        <v>1000</v>
      </c>
      <c r="M44" s="25">
        <v>1000</v>
      </c>
      <c r="N44" s="25">
        <v>1000</v>
      </c>
      <c r="O44" s="25">
        <v>0</v>
      </c>
      <c r="P44" s="25">
        <v>0</v>
      </c>
      <c r="Q44" s="115"/>
      <c r="R44" s="116">
        <v>17400</v>
      </c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  <c r="DK44" s="116"/>
      <c r="DL44" s="116"/>
      <c r="DM44" s="116"/>
      <c r="DN44" s="116"/>
      <c r="DO44" s="116"/>
      <c r="DP44" s="116"/>
      <c r="DQ44" s="116"/>
      <c r="DR44" s="116"/>
      <c r="DS44" s="116"/>
      <c r="DT44" s="116"/>
      <c r="DU44" s="116"/>
      <c r="DV44" s="116"/>
      <c r="DW44" s="116"/>
      <c r="DX44" s="116"/>
      <c r="DY44" s="116"/>
      <c r="DZ44" s="116"/>
      <c r="EA44" s="116"/>
      <c r="EB44" s="116"/>
      <c r="EC44" s="116"/>
      <c r="ED44" s="116"/>
      <c r="EE44" s="116"/>
      <c r="EF44" s="116"/>
      <c r="EG44" s="116"/>
      <c r="EH44" s="116"/>
      <c r="EI44" s="116"/>
      <c r="EJ44" s="116"/>
      <c r="EK44" s="116"/>
      <c r="EL44" s="116"/>
      <c r="EM44" s="116"/>
      <c r="EN44" s="116"/>
      <c r="EO44" s="116"/>
      <c r="EP44" s="116"/>
      <c r="EQ44" s="116"/>
      <c r="ER44" s="116"/>
      <c r="ES44" s="116"/>
      <c r="ET44" s="116"/>
      <c r="EU44" s="116"/>
      <c r="EV44" s="116"/>
      <c r="EW44" s="116"/>
      <c r="EX44" s="116"/>
      <c r="EY44" s="116"/>
      <c r="EZ44" s="116"/>
      <c r="FA44" s="116"/>
      <c r="FB44" s="116"/>
      <c r="FC44" s="116"/>
      <c r="FD44" s="116"/>
      <c r="FE44" s="116"/>
      <c r="FF44" s="116"/>
      <c r="FG44" s="116"/>
      <c r="FH44" s="116"/>
      <c r="FI44" s="116"/>
      <c r="FJ44" s="116"/>
      <c r="FK44" s="116"/>
      <c r="FL44" s="116"/>
      <c r="FM44" s="116"/>
      <c r="FN44" s="116"/>
      <c r="FO44" s="116"/>
      <c r="FP44" s="116"/>
      <c r="FQ44" s="116"/>
      <c r="FR44" s="116"/>
      <c r="FS44" s="116"/>
      <c r="FT44" s="116"/>
      <c r="FU44" s="116"/>
      <c r="FV44" s="116"/>
      <c r="FW44" s="116"/>
      <c r="FX44" s="116"/>
      <c r="FY44" s="116"/>
      <c r="FZ44" s="116"/>
      <c r="GA44" s="116"/>
      <c r="GB44" s="116"/>
      <c r="GC44" s="116"/>
      <c r="GD44" s="116"/>
      <c r="GE44" s="116"/>
      <c r="GF44" s="116"/>
      <c r="GG44" s="116"/>
      <c r="GH44" s="116"/>
      <c r="GI44" s="116"/>
      <c r="GJ44" s="116"/>
      <c r="GK44" s="116"/>
      <c r="GL44" s="116"/>
      <c r="GM44" s="116"/>
      <c r="GN44" s="116"/>
      <c r="GO44" s="116"/>
      <c r="GP44" s="116"/>
      <c r="GQ44" s="116"/>
      <c r="GR44" s="116"/>
      <c r="GS44" s="116"/>
      <c r="GT44" s="116"/>
      <c r="GU44" s="116"/>
      <c r="GV44" s="116"/>
      <c r="GW44" s="116"/>
      <c r="GX44" s="116"/>
      <c r="GY44" s="116"/>
      <c r="GZ44" s="116"/>
      <c r="HA44" s="116"/>
      <c r="HB44" s="116"/>
      <c r="HC44" s="116"/>
      <c r="HD44" s="116"/>
      <c r="HE44" s="116"/>
      <c r="HF44" s="116"/>
      <c r="HG44" s="116"/>
      <c r="HH44" s="116"/>
      <c r="HI44" s="116"/>
      <c r="HJ44" s="116"/>
      <c r="HK44" s="116"/>
      <c r="HL44" s="116"/>
      <c r="HM44" s="116"/>
      <c r="HN44" s="116"/>
      <c r="HO44" s="116"/>
      <c r="HP44" s="116"/>
      <c r="HQ44" s="116"/>
      <c r="HR44" s="116"/>
      <c r="HS44" s="116"/>
      <c r="HT44" s="116"/>
      <c r="HU44" s="116"/>
      <c r="HV44" s="116"/>
      <c r="HW44" s="116"/>
      <c r="HX44" s="116"/>
      <c r="HY44" s="116"/>
      <c r="HZ44" s="116"/>
      <c r="IA44" s="116"/>
      <c r="IB44" s="116"/>
      <c r="IC44" s="116"/>
      <c r="ID44" s="116"/>
      <c r="IE44" s="116"/>
      <c r="IF44" s="116"/>
      <c r="IG44" s="116"/>
      <c r="IH44" s="116"/>
      <c r="II44" s="116"/>
      <c r="IJ44" s="116"/>
      <c r="IK44" s="116"/>
      <c r="IL44" s="116"/>
      <c r="IM44" s="116"/>
      <c r="IN44" s="116"/>
    </row>
    <row r="45" spans="1:249" s="117" customFormat="1" x14ac:dyDescent="0.3">
      <c r="A45" s="92">
        <v>2461</v>
      </c>
      <c r="B45" s="26" t="s">
        <v>33</v>
      </c>
      <c r="C45" s="25">
        <v>21500</v>
      </c>
      <c r="D45" s="25">
        <f t="shared" si="2"/>
        <v>60000</v>
      </c>
      <c r="E45" s="25">
        <v>0</v>
      </c>
      <c r="F45" s="25">
        <v>10000</v>
      </c>
      <c r="G45" s="25">
        <v>5000</v>
      </c>
      <c r="H45" s="25">
        <v>5000</v>
      </c>
      <c r="I45" s="25">
        <v>5000</v>
      </c>
      <c r="J45" s="25">
        <v>5000</v>
      </c>
      <c r="K45" s="25">
        <v>5000</v>
      </c>
      <c r="L45" s="25">
        <v>5000</v>
      </c>
      <c r="M45" s="25">
        <v>5000</v>
      </c>
      <c r="N45" s="25">
        <v>5000</v>
      </c>
      <c r="O45" s="25">
        <v>5000</v>
      </c>
      <c r="P45" s="25">
        <v>5000</v>
      </c>
      <c r="Q45" s="115"/>
      <c r="R45" s="116">
        <v>65000</v>
      </c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  <c r="DK45" s="116"/>
      <c r="DL45" s="116"/>
      <c r="DM45" s="116"/>
      <c r="DN45" s="116"/>
      <c r="DO45" s="116"/>
      <c r="DP45" s="116"/>
      <c r="DQ45" s="116"/>
      <c r="DR45" s="116"/>
      <c r="DS45" s="116"/>
      <c r="DT45" s="116"/>
      <c r="DU45" s="116"/>
      <c r="DV45" s="116"/>
      <c r="DW45" s="116"/>
      <c r="DX45" s="116"/>
      <c r="DY45" s="116"/>
      <c r="DZ45" s="116"/>
      <c r="EA45" s="116"/>
      <c r="EB45" s="116"/>
      <c r="EC45" s="116"/>
      <c r="ED45" s="116"/>
      <c r="EE45" s="116"/>
      <c r="EF45" s="116"/>
      <c r="EG45" s="116"/>
      <c r="EH45" s="116"/>
      <c r="EI45" s="116"/>
      <c r="EJ45" s="116"/>
      <c r="EK45" s="116"/>
      <c r="EL45" s="116"/>
      <c r="EM45" s="116"/>
      <c r="EN45" s="116"/>
      <c r="EO45" s="116"/>
      <c r="EP45" s="116"/>
      <c r="EQ45" s="116"/>
      <c r="ER45" s="116"/>
      <c r="ES45" s="116"/>
      <c r="ET45" s="116"/>
      <c r="EU45" s="116"/>
      <c r="EV45" s="116"/>
      <c r="EW45" s="116"/>
      <c r="EX45" s="116"/>
      <c r="EY45" s="116"/>
      <c r="EZ45" s="116"/>
      <c r="FA45" s="116"/>
      <c r="FB45" s="116"/>
      <c r="FC45" s="116"/>
      <c r="FD45" s="116"/>
      <c r="FE45" s="116"/>
      <c r="FF45" s="116"/>
      <c r="FG45" s="116"/>
      <c r="FH45" s="116"/>
      <c r="FI45" s="116"/>
      <c r="FJ45" s="116"/>
      <c r="FK45" s="116"/>
      <c r="FL45" s="116"/>
      <c r="FM45" s="116"/>
      <c r="FN45" s="116"/>
      <c r="FO45" s="116"/>
      <c r="FP45" s="116"/>
      <c r="FQ45" s="116"/>
      <c r="FR45" s="116"/>
      <c r="FS45" s="116"/>
      <c r="FT45" s="116"/>
      <c r="FU45" s="116"/>
      <c r="FV45" s="116"/>
      <c r="FW45" s="116"/>
      <c r="FX45" s="116"/>
      <c r="FY45" s="116"/>
      <c r="FZ45" s="116"/>
      <c r="GA45" s="116"/>
      <c r="GB45" s="116"/>
      <c r="GC45" s="116"/>
      <c r="GD45" s="116"/>
      <c r="GE45" s="116"/>
      <c r="GF45" s="116"/>
      <c r="GG45" s="116"/>
      <c r="GH45" s="116"/>
      <c r="GI45" s="116"/>
      <c r="GJ45" s="116"/>
      <c r="GK45" s="116"/>
      <c r="GL45" s="116"/>
      <c r="GM45" s="116"/>
      <c r="GN45" s="116"/>
      <c r="GO45" s="116"/>
      <c r="GP45" s="116"/>
      <c r="GQ45" s="116"/>
      <c r="GR45" s="116"/>
      <c r="GS45" s="116"/>
      <c r="GT45" s="116"/>
      <c r="GU45" s="116"/>
      <c r="GV45" s="116"/>
      <c r="GW45" s="116"/>
      <c r="GX45" s="116"/>
      <c r="GY45" s="116"/>
      <c r="GZ45" s="116"/>
      <c r="HA45" s="116"/>
      <c r="HB45" s="116"/>
      <c r="HC45" s="116"/>
      <c r="HD45" s="116"/>
      <c r="HE45" s="116"/>
      <c r="HF45" s="116"/>
      <c r="HG45" s="116"/>
      <c r="HH45" s="116"/>
      <c r="HI45" s="116"/>
      <c r="HJ45" s="116"/>
      <c r="HK45" s="116"/>
      <c r="HL45" s="116"/>
      <c r="HM45" s="116"/>
      <c r="HN45" s="116"/>
      <c r="HO45" s="116"/>
      <c r="HP45" s="116"/>
      <c r="HQ45" s="116"/>
      <c r="HR45" s="116"/>
      <c r="HS45" s="116"/>
      <c r="HT45" s="116"/>
      <c r="HU45" s="116"/>
      <c r="HV45" s="116"/>
      <c r="HW45" s="116"/>
      <c r="HX45" s="116"/>
      <c r="HY45" s="116"/>
      <c r="HZ45" s="116"/>
      <c r="IA45" s="116"/>
      <c r="IB45" s="116"/>
      <c r="IC45" s="116"/>
      <c r="ID45" s="116"/>
      <c r="IE45" s="116"/>
      <c r="IF45" s="116"/>
      <c r="IG45" s="116"/>
      <c r="IH45" s="116"/>
      <c r="II45" s="116"/>
      <c r="IJ45" s="116"/>
      <c r="IK45" s="116"/>
      <c r="IL45" s="116"/>
      <c r="IM45" s="116"/>
      <c r="IN45" s="116"/>
    </row>
    <row r="46" spans="1:249" s="117" customFormat="1" x14ac:dyDescent="0.3">
      <c r="A46" s="92">
        <v>2471</v>
      </c>
      <c r="B46" s="26" t="s">
        <v>34</v>
      </c>
      <c r="C46" s="25">
        <v>8000</v>
      </c>
      <c r="D46" s="25">
        <f t="shared" si="2"/>
        <v>40000</v>
      </c>
      <c r="E46" s="25">
        <v>5000</v>
      </c>
      <c r="F46" s="25">
        <v>2000</v>
      </c>
      <c r="G46" s="25">
        <v>5000</v>
      </c>
      <c r="H46" s="25">
        <v>5000</v>
      </c>
      <c r="I46" s="25">
        <v>5000</v>
      </c>
      <c r="J46" s="25">
        <v>5000</v>
      </c>
      <c r="K46" s="25">
        <v>3000</v>
      </c>
      <c r="L46" s="25">
        <v>2000</v>
      </c>
      <c r="M46" s="25">
        <v>2000</v>
      </c>
      <c r="N46" s="25">
        <v>2000</v>
      </c>
      <c r="O46" s="25">
        <v>2000</v>
      </c>
      <c r="P46" s="25">
        <v>2000</v>
      </c>
      <c r="Q46" s="115"/>
      <c r="R46" s="116">
        <v>40000</v>
      </c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  <c r="DK46" s="116"/>
      <c r="DL46" s="116"/>
      <c r="DM46" s="116"/>
      <c r="DN46" s="116"/>
      <c r="DO46" s="116"/>
      <c r="DP46" s="116"/>
      <c r="DQ46" s="116"/>
      <c r="DR46" s="116"/>
      <c r="DS46" s="116"/>
      <c r="DT46" s="116"/>
      <c r="DU46" s="116"/>
      <c r="DV46" s="116"/>
      <c r="DW46" s="116"/>
      <c r="DX46" s="116"/>
      <c r="DY46" s="116"/>
      <c r="DZ46" s="116"/>
      <c r="EA46" s="116"/>
      <c r="EB46" s="116"/>
      <c r="EC46" s="116"/>
      <c r="ED46" s="116"/>
      <c r="EE46" s="116"/>
      <c r="EF46" s="116"/>
      <c r="EG46" s="116"/>
      <c r="EH46" s="116"/>
      <c r="EI46" s="116"/>
      <c r="EJ46" s="116"/>
      <c r="EK46" s="116"/>
      <c r="EL46" s="116"/>
      <c r="EM46" s="116"/>
      <c r="EN46" s="116"/>
      <c r="EO46" s="116"/>
      <c r="EP46" s="116"/>
      <c r="EQ46" s="116"/>
      <c r="ER46" s="116"/>
      <c r="ES46" s="116"/>
      <c r="ET46" s="116"/>
      <c r="EU46" s="116"/>
      <c r="EV46" s="116"/>
      <c r="EW46" s="116"/>
      <c r="EX46" s="116"/>
      <c r="EY46" s="116"/>
      <c r="EZ46" s="116"/>
      <c r="FA46" s="116"/>
      <c r="FB46" s="116"/>
      <c r="FC46" s="116"/>
      <c r="FD46" s="116"/>
      <c r="FE46" s="116"/>
      <c r="FF46" s="116"/>
      <c r="FG46" s="116"/>
      <c r="FH46" s="116"/>
      <c r="FI46" s="116"/>
      <c r="FJ46" s="116"/>
      <c r="FK46" s="116"/>
      <c r="FL46" s="116"/>
      <c r="FM46" s="116"/>
      <c r="FN46" s="116"/>
      <c r="FO46" s="116"/>
      <c r="FP46" s="116"/>
      <c r="FQ46" s="116"/>
      <c r="FR46" s="116"/>
      <c r="FS46" s="116"/>
      <c r="FT46" s="116"/>
      <c r="FU46" s="116"/>
      <c r="FV46" s="116"/>
      <c r="FW46" s="116"/>
      <c r="FX46" s="116"/>
      <c r="FY46" s="116"/>
      <c r="FZ46" s="116"/>
      <c r="GA46" s="116"/>
      <c r="GB46" s="116"/>
      <c r="GC46" s="116"/>
      <c r="GD46" s="116"/>
      <c r="GE46" s="116"/>
      <c r="GF46" s="116"/>
      <c r="GG46" s="116"/>
      <c r="GH46" s="116"/>
      <c r="GI46" s="116"/>
      <c r="GJ46" s="116"/>
      <c r="GK46" s="116"/>
      <c r="GL46" s="116"/>
      <c r="GM46" s="116"/>
      <c r="GN46" s="116"/>
      <c r="GO46" s="116"/>
      <c r="GP46" s="116"/>
      <c r="GQ46" s="116"/>
      <c r="GR46" s="116"/>
      <c r="GS46" s="116"/>
      <c r="GT46" s="116"/>
      <c r="GU46" s="116"/>
      <c r="GV46" s="116"/>
      <c r="GW46" s="116"/>
      <c r="GX46" s="116"/>
      <c r="GY46" s="116"/>
      <c r="GZ46" s="116"/>
      <c r="HA46" s="116"/>
      <c r="HB46" s="116"/>
      <c r="HC46" s="116"/>
      <c r="HD46" s="116"/>
      <c r="HE46" s="116"/>
      <c r="HF46" s="116"/>
      <c r="HG46" s="116"/>
      <c r="HH46" s="116"/>
      <c r="HI46" s="116"/>
      <c r="HJ46" s="116"/>
      <c r="HK46" s="116"/>
      <c r="HL46" s="116"/>
      <c r="HM46" s="116"/>
      <c r="HN46" s="116"/>
      <c r="HO46" s="116"/>
      <c r="HP46" s="116"/>
      <c r="HQ46" s="116"/>
      <c r="HR46" s="116"/>
      <c r="HS46" s="116"/>
      <c r="HT46" s="116"/>
      <c r="HU46" s="116"/>
      <c r="HV46" s="116"/>
      <c r="HW46" s="116"/>
      <c r="HX46" s="116"/>
      <c r="HY46" s="116"/>
      <c r="HZ46" s="116"/>
      <c r="IA46" s="116"/>
      <c r="IB46" s="116"/>
      <c r="IC46" s="116"/>
      <c r="ID46" s="116"/>
      <c r="IE46" s="116"/>
      <c r="IF46" s="116"/>
      <c r="IG46" s="116"/>
      <c r="IH46" s="116"/>
      <c r="II46" s="116"/>
      <c r="IJ46" s="116"/>
      <c r="IK46" s="116"/>
      <c r="IL46" s="116"/>
      <c r="IM46" s="116"/>
      <c r="IN46" s="116"/>
    </row>
    <row r="47" spans="1:249" s="117" customFormat="1" x14ac:dyDescent="0.3">
      <c r="A47" s="92">
        <v>2481</v>
      </c>
      <c r="B47" s="26" t="s">
        <v>35</v>
      </c>
      <c r="C47" s="25">
        <v>8000</v>
      </c>
      <c r="D47" s="25">
        <f t="shared" si="2"/>
        <v>75000</v>
      </c>
      <c r="E47" s="25">
        <v>0</v>
      </c>
      <c r="F47" s="25">
        <v>5000</v>
      </c>
      <c r="G47" s="25">
        <v>5000</v>
      </c>
      <c r="H47" s="25">
        <v>8000</v>
      </c>
      <c r="I47" s="25">
        <v>8000</v>
      </c>
      <c r="J47" s="25">
        <v>8000</v>
      </c>
      <c r="K47" s="25">
        <v>8000</v>
      </c>
      <c r="L47" s="25">
        <v>8000</v>
      </c>
      <c r="M47" s="25">
        <v>8000</v>
      </c>
      <c r="N47" s="25">
        <v>8000</v>
      </c>
      <c r="O47" s="25">
        <v>8000</v>
      </c>
      <c r="P47" s="25">
        <v>1000</v>
      </c>
      <c r="Q47" s="115"/>
      <c r="R47" s="116">
        <v>90000</v>
      </c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  <c r="DK47" s="116"/>
      <c r="DL47" s="116"/>
      <c r="DM47" s="116"/>
      <c r="DN47" s="116"/>
      <c r="DO47" s="116"/>
      <c r="DP47" s="116"/>
      <c r="DQ47" s="116"/>
      <c r="DR47" s="116"/>
      <c r="DS47" s="116"/>
      <c r="DT47" s="116"/>
      <c r="DU47" s="116"/>
      <c r="DV47" s="116"/>
      <c r="DW47" s="116"/>
      <c r="DX47" s="116"/>
      <c r="DY47" s="116"/>
      <c r="DZ47" s="116"/>
      <c r="EA47" s="116"/>
      <c r="EB47" s="116"/>
      <c r="EC47" s="116"/>
      <c r="ED47" s="116"/>
      <c r="EE47" s="116"/>
      <c r="EF47" s="116"/>
      <c r="EG47" s="116"/>
      <c r="EH47" s="116"/>
      <c r="EI47" s="116"/>
      <c r="EJ47" s="116"/>
      <c r="EK47" s="116"/>
      <c r="EL47" s="116"/>
      <c r="EM47" s="116"/>
      <c r="EN47" s="116"/>
      <c r="EO47" s="116"/>
      <c r="EP47" s="116"/>
      <c r="EQ47" s="116"/>
      <c r="ER47" s="116"/>
      <c r="ES47" s="116"/>
      <c r="ET47" s="116"/>
      <c r="EU47" s="116"/>
      <c r="EV47" s="116"/>
      <c r="EW47" s="116"/>
      <c r="EX47" s="116"/>
      <c r="EY47" s="116"/>
      <c r="EZ47" s="116"/>
      <c r="FA47" s="116"/>
      <c r="FB47" s="116"/>
      <c r="FC47" s="116"/>
      <c r="FD47" s="116"/>
      <c r="FE47" s="116"/>
      <c r="FF47" s="116"/>
      <c r="FG47" s="116"/>
      <c r="FH47" s="116"/>
      <c r="FI47" s="116"/>
      <c r="FJ47" s="116"/>
      <c r="FK47" s="116"/>
      <c r="FL47" s="116"/>
      <c r="FM47" s="116"/>
      <c r="FN47" s="116"/>
      <c r="FO47" s="116"/>
      <c r="FP47" s="116"/>
      <c r="FQ47" s="116"/>
      <c r="FR47" s="116"/>
      <c r="FS47" s="116"/>
      <c r="FT47" s="116"/>
      <c r="FU47" s="116"/>
      <c r="FV47" s="116"/>
      <c r="FW47" s="116"/>
      <c r="FX47" s="116"/>
      <c r="FY47" s="116"/>
      <c r="FZ47" s="116"/>
      <c r="GA47" s="116"/>
      <c r="GB47" s="116"/>
      <c r="GC47" s="116"/>
      <c r="GD47" s="116"/>
      <c r="GE47" s="116"/>
      <c r="GF47" s="116"/>
      <c r="GG47" s="116"/>
      <c r="GH47" s="116"/>
      <c r="GI47" s="116"/>
      <c r="GJ47" s="116"/>
      <c r="GK47" s="116"/>
      <c r="GL47" s="116"/>
      <c r="GM47" s="116"/>
      <c r="GN47" s="116"/>
      <c r="GO47" s="116"/>
      <c r="GP47" s="116"/>
      <c r="GQ47" s="116"/>
      <c r="GR47" s="116"/>
      <c r="GS47" s="116"/>
      <c r="GT47" s="116"/>
      <c r="GU47" s="116"/>
      <c r="GV47" s="116"/>
      <c r="GW47" s="116"/>
      <c r="GX47" s="116"/>
      <c r="GY47" s="116"/>
      <c r="GZ47" s="116"/>
      <c r="HA47" s="116"/>
      <c r="HB47" s="116"/>
      <c r="HC47" s="116"/>
      <c r="HD47" s="116"/>
      <c r="HE47" s="116"/>
      <c r="HF47" s="116"/>
      <c r="HG47" s="116"/>
      <c r="HH47" s="116"/>
      <c r="HI47" s="116"/>
      <c r="HJ47" s="116"/>
      <c r="HK47" s="116"/>
      <c r="HL47" s="116"/>
      <c r="HM47" s="116"/>
      <c r="HN47" s="116"/>
      <c r="HO47" s="116"/>
      <c r="HP47" s="116"/>
      <c r="HQ47" s="116"/>
      <c r="HR47" s="116"/>
      <c r="HS47" s="116"/>
      <c r="HT47" s="116"/>
      <c r="HU47" s="116"/>
      <c r="HV47" s="116"/>
      <c r="HW47" s="116"/>
      <c r="HX47" s="116"/>
      <c r="HY47" s="116"/>
      <c r="HZ47" s="116"/>
      <c r="IA47" s="116"/>
      <c r="IB47" s="116"/>
      <c r="IC47" s="116"/>
      <c r="ID47" s="116"/>
      <c r="IE47" s="116"/>
      <c r="IF47" s="116"/>
      <c r="IG47" s="116"/>
      <c r="IH47" s="116"/>
      <c r="II47" s="116"/>
      <c r="IJ47" s="116"/>
      <c r="IK47" s="116"/>
      <c r="IL47" s="116"/>
      <c r="IM47" s="116"/>
      <c r="IN47" s="116"/>
    </row>
    <row r="48" spans="1:249" s="117" customFormat="1" x14ac:dyDescent="0.3">
      <c r="A48" s="92">
        <v>2491</v>
      </c>
      <c r="B48" s="26" t="s">
        <v>36</v>
      </c>
      <c r="C48" s="25">
        <v>54000</v>
      </c>
      <c r="D48" s="25">
        <f t="shared" si="2"/>
        <v>100000</v>
      </c>
      <c r="E48" s="25">
        <v>0</v>
      </c>
      <c r="F48" s="25">
        <v>0</v>
      </c>
      <c r="G48" s="25">
        <v>9000</v>
      </c>
      <c r="H48" s="25">
        <v>9000</v>
      </c>
      <c r="I48" s="25">
        <v>9000</v>
      </c>
      <c r="J48" s="25">
        <v>9000</v>
      </c>
      <c r="K48" s="25">
        <v>19000</v>
      </c>
      <c r="L48" s="25">
        <v>9000</v>
      </c>
      <c r="M48" s="25">
        <v>9000</v>
      </c>
      <c r="N48" s="25">
        <v>9000</v>
      </c>
      <c r="O48" s="25">
        <v>9000</v>
      </c>
      <c r="P48" s="25">
        <v>9000</v>
      </c>
      <c r="Q48" s="115"/>
      <c r="R48" s="116">
        <v>120000</v>
      </c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  <c r="DK48" s="116"/>
      <c r="DL48" s="116"/>
      <c r="DM48" s="116"/>
      <c r="DN48" s="116"/>
      <c r="DO48" s="116"/>
      <c r="DP48" s="116"/>
      <c r="DQ48" s="116"/>
      <c r="DR48" s="116"/>
      <c r="DS48" s="116"/>
      <c r="DT48" s="116"/>
      <c r="DU48" s="116"/>
      <c r="DV48" s="116"/>
      <c r="DW48" s="116"/>
      <c r="DX48" s="116"/>
      <c r="DY48" s="116"/>
      <c r="DZ48" s="116"/>
      <c r="EA48" s="116"/>
      <c r="EB48" s="116"/>
      <c r="EC48" s="116"/>
      <c r="ED48" s="116"/>
      <c r="EE48" s="116"/>
      <c r="EF48" s="116"/>
      <c r="EG48" s="116"/>
      <c r="EH48" s="116"/>
      <c r="EI48" s="116"/>
      <c r="EJ48" s="116"/>
      <c r="EK48" s="116"/>
      <c r="EL48" s="116"/>
      <c r="EM48" s="116"/>
      <c r="EN48" s="116"/>
      <c r="EO48" s="116"/>
      <c r="EP48" s="116"/>
      <c r="EQ48" s="116"/>
      <c r="ER48" s="116"/>
      <c r="ES48" s="116"/>
      <c r="ET48" s="116"/>
      <c r="EU48" s="116"/>
      <c r="EV48" s="116"/>
      <c r="EW48" s="116"/>
      <c r="EX48" s="116"/>
      <c r="EY48" s="116"/>
      <c r="EZ48" s="116"/>
      <c r="FA48" s="116"/>
      <c r="FB48" s="116"/>
      <c r="FC48" s="116"/>
      <c r="FD48" s="116"/>
      <c r="FE48" s="116"/>
      <c r="FF48" s="116"/>
      <c r="FG48" s="116"/>
      <c r="FH48" s="116"/>
      <c r="FI48" s="116"/>
      <c r="FJ48" s="116"/>
      <c r="FK48" s="116"/>
      <c r="FL48" s="116"/>
      <c r="FM48" s="116"/>
      <c r="FN48" s="116"/>
      <c r="FO48" s="116"/>
      <c r="FP48" s="116"/>
      <c r="FQ48" s="116"/>
      <c r="FR48" s="116"/>
      <c r="FS48" s="116"/>
      <c r="FT48" s="116"/>
      <c r="FU48" s="116"/>
      <c r="FV48" s="116"/>
      <c r="FW48" s="116"/>
      <c r="FX48" s="116"/>
      <c r="FY48" s="116"/>
      <c r="FZ48" s="116"/>
      <c r="GA48" s="116"/>
      <c r="GB48" s="116"/>
      <c r="GC48" s="116"/>
      <c r="GD48" s="116"/>
      <c r="GE48" s="116"/>
      <c r="GF48" s="116"/>
      <c r="GG48" s="116"/>
      <c r="GH48" s="116"/>
      <c r="GI48" s="116"/>
      <c r="GJ48" s="116"/>
      <c r="GK48" s="116"/>
      <c r="GL48" s="116"/>
      <c r="GM48" s="116"/>
      <c r="GN48" s="116"/>
      <c r="GO48" s="116"/>
      <c r="GP48" s="116"/>
      <c r="GQ48" s="116"/>
      <c r="GR48" s="116"/>
      <c r="GS48" s="116"/>
      <c r="GT48" s="116"/>
      <c r="GU48" s="116"/>
      <c r="GV48" s="116"/>
      <c r="GW48" s="116"/>
      <c r="GX48" s="116"/>
      <c r="GY48" s="116"/>
      <c r="GZ48" s="116"/>
      <c r="HA48" s="116"/>
      <c r="HB48" s="116"/>
      <c r="HC48" s="116"/>
      <c r="HD48" s="116"/>
      <c r="HE48" s="116"/>
      <c r="HF48" s="116"/>
      <c r="HG48" s="116"/>
      <c r="HH48" s="116"/>
      <c r="HI48" s="116"/>
      <c r="HJ48" s="116"/>
      <c r="HK48" s="116"/>
      <c r="HL48" s="116"/>
      <c r="HM48" s="116"/>
      <c r="HN48" s="116"/>
      <c r="HO48" s="116"/>
      <c r="HP48" s="116"/>
      <c r="HQ48" s="116"/>
      <c r="HR48" s="116"/>
      <c r="HS48" s="116"/>
      <c r="HT48" s="116"/>
      <c r="HU48" s="116"/>
      <c r="HV48" s="116"/>
      <c r="HW48" s="116"/>
      <c r="HX48" s="116"/>
      <c r="HY48" s="116"/>
      <c r="HZ48" s="116"/>
      <c r="IA48" s="116"/>
      <c r="IB48" s="116"/>
      <c r="IC48" s="116"/>
      <c r="ID48" s="116"/>
      <c r="IE48" s="116"/>
      <c r="IF48" s="116"/>
      <c r="IG48" s="116"/>
      <c r="IH48" s="116"/>
      <c r="II48" s="116"/>
      <c r="IJ48" s="116"/>
      <c r="IK48" s="116"/>
      <c r="IL48" s="116"/>
      <c r="IM48" s="116"/>
      <c r="IN48" s="116"/>
    </row>
    <row r="49" spans="1:249" s="117" customFormat="1" ht="15.6" customHeight="1" x14ac:dyDescent="0.3">
      <c r="A49" s="92">
        <v>2521</v>
      </c>
      <c r="B49" s="26" t="s">
        <v>37</v>
      </c>
      <c r="C49" s="25">
        <v>16250</v>
      </c>
      <c r="D49" s="25">
        <f t="shared" si="2"/>
        <v>35000</v>
      </c>
      <c r="E49" s="25">
        <v>2000</v>
      </c>
      <c r="F49" s="25">
        <v>5000</v>
      </c>
      <c r="G49" s="25">
        <v>2000</v>
      </c>
      <c r="H49" s="25">
        <v>2000</v>
      </c>
      <c r="I49" s="25">
        <v>2000</v>
      </c>
      <c r="J49" s="25">
        <v>10000</v>
      </c>
      <c r="K49" s="25">
        <v>2000</v>
      </c>
      <c r="L49" s="25">
        <v>2000</v>
      </c>
      <c r="M49" s="25">
        <v>2000</v>
      </c>
      <c r="N49" s="25">
        <v>2000</v>
      </c>
      <c r="O49" s="25">
        <v>2000</v>
      </c>
      <c r="P49" s="25">
        <v>2000</v>
      </c>
      <c r="Q49" s="115"/>
      <c r="R49" s="116">
        <v>35000</v>
      </c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  <c r="DK49" s="116"/>
      <c r="DL49" s="116"/>
      <c r="DM49" s="116"/>
      <c r="DN49" s="116"/>
      <c r="DO49" s="116"/>
      <c r="DP49" s="116"/>
      <c r="DQ49" s="116"/>
      <c r="DR49" s="116"/>
      <c r="DS49" s="116"/>
      <c r="DT49" s="116"/>
      <c r="DU49" s="116"/>
      <c r="DV49" s="116"/>
      <c r="DW49" s="116"/>
      <c r="DX49" s="116"/>
      <c r="DY49" s="116"/>
      <c r="DZ49" s="116"/>
      <c r="EA49" s="116"/>
      <c r="EB49" s="116"/>
      <c r="EC49" s="116"/>
      <c r="ED49" s="116"/>
      <c r="EE49" s="116"/>
      <c r="EF49" s="116"/>
      <c r="EG49" s="116"/>
      <c r="EH49" s="116"/>
      <c r="EI49" s="116"/>
      <c r="EJ49" s="116"/>
      <c r="EK49" s="116"/>
      <c r="EL49" s="116"/>
      <c r="EM49" s="116"/>
      <c r="EN49" s="116"/>
      <c r="EO49" s="116"/>
      <c r="EP49" s="116"/>
      <c r="EQ49" s="116"/>
      <c r="ER49" s="116"/>
      <c r="ES49" s="116"/>
      <c r="ET49" s="116"/>
      <c r="EU49" s="116"/>
      <c r="EV49" s="116"/>
      <c r="EW49" s="116"/>
      <c r="EX49" s="116"/>
      <c r="EY49" s="116"/>
      <c r="EZ49" s="116"/>
      <c r="FA49" s="116"/>
      <c r="FB49" s="116"/>
      <c r="FC49" s="116"/>
      <c r="FD49" s="116"/>
      <c r="FE49" s="116"/>
      <c r="FF49" s="116"/>
      <c r="FG49" s="116"/>
      <c r="FH49" s="116"/>
      <c r="FI49" s="116"/>
      <c r="FJ49" s="116"/>
      <c r="FK49" s="116"/>
      <c r="FL49" s="116"/>
      <c r="FM49" s="116"/>
      <c r="FN49" s="116"/>
      <c r="FO49" s="116"/>
      <c r="FP49" s="116"/>
      <c r="FQ49" s="116"/>
      <c r="FR49" s="116"/>
      <c r="FS49" s="116"/>
      <c r="FT49" s="116"/>
      <c r="FU49" s="116"/>
      <c r="FV49" s="116"/>
      <c r="FW49" s="116"/>
      <c r="FX49" s="116"/>
      <c r="FY49" s="116"/>
      <c r="FZ49" s="116"/>
      <c r="GA49" s="116"/>
      <c r="GB49" s="116"/>
      <c r="GC49" s="116"/>
      <c r="GD49" s="116"/>
      <c r="GE49" s="116"/>
      <c r="GF49" s="116"/>
      <c r="GG49" s="116"/>
      <c r="GH49" s="116"/>
      <c r="GI49" s="116"/>
      <c r="GJ49" s="116"/>
      <c r="GK49" s="116"/>
      <c r="GL49" s="116"/>
      <c r="GM49" s="116"/>
      <c r="GN49" s="116"/>
      <c r="GO49" s="116"/>
      <c r="GP49" s="116"/>
      <c r="GQ49" s="116"/>
      <c r="GR49" s="116"/>
      <c r="GS49" s="116"/>
      <c r="GT49" s="116"/>
      <c r="GU49" s="116"/>
      <c r="GV49" s="116"/>
      <c r="GW49" s="116"/>
      <c r="GX49" s="116"/>
      <c r="GY49" s="116"/>
      <c r="GZ49" s="116"/>
      <c r="HA49" s="116"/>
      <c r="HB49" s="116"/>
      <c r="HC49" s="116"/>
      <c r="HD49" s="116"/>
      <c r="HE49" s="116"/>
      <c r="HF49" s="116"/>
      <c r="HG49" s="116"/>
      <c r="HH49" s="116"/>
      <c r="HI49" s="116"/>
      <c r="HJ49" s="116"/>
      <c r="HK49" s="116"/>
      <c r="HL49" s="116"/>
      <c r="HM49" s="116"/>
      <c r="HN49" s="116"/>
      <c r="HO49" s="116"/>
      <c r="HP49" s="116"/>
      <c r="HQ49" s="116"/>
      <c r="HR49" s="116"/>
      <c r="HS49" s="116"/>
      <c r="HT49" s="116"/>
      <c r="HU49" s="116"/>
      <c r="HV49" s="116"/>
      <c r="HW49" s="116"/>
      <c r="HX49" s="116"/>
      <c r="HY49" s="116"/>
      <c r="HZ49" s="116"/>
      <c r="IA49" s="116"/>
      <c r="IB49" s="116"/>
      <c r="IC49" s="116"/>
      <c r="ID49" s="116"/>
      <c r="IE49" s="116"/>
      <c r="IF49" s="116"/>
      <c r="IG49" s="116"/>
      <c r="IH49" s="116"/>
      <c r="II49" s="116"/>
      <c r="IJ49" s="116"/>
      <c r="IK49" s="116"/>
      <c r="IL49" s="116"/>
      <c r="IM49" s="116"/>
      <c r="IN49" s="116"/>
    </row>
    <row r="50" spans="1:249" s="117" customFormat="1" ht="15.6" customHeight="1" x14ac:dyDescent="0.3">
      <c r="A50" s="92">
        <v>2531</v>
      </c>
      <c r="B50" s="26" t="s">
        <v>134</v>
      </c>
      <c r="C50" s="25">
        <v>16250</v>
      </c>
      <c r="D50" s="25">
        <f t="shared" si="2"/>
        <v>2000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2000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115"/>
      <c r="R50" s="116">
        <v>5000</v>
      </c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  <c r="DK50" s="116"/>
      <c r="DL50" s="116"/>
      <c r="DM50" s="116"/>
      <c r="DN50" s="116"/>
      <c r="DO50" s="116"/>
      <c r="DP50" s="116"/>
      <c r="DQ50" s="116"/>
      <c r="DR50" s="116"/>
      <c r="DS50" s="116"/>
      <c r="DT50" s="116"/>
      <c r="DU50" s="116"/>
      <c r="DV50" s="116"/>
      <c r="DW50" s="116"/>
      <c r="DX50" s="116"/>
      <c r="DY50" s="116"/>
      <c r="DZ50" s="116"/>
      <c r="EA50" s="116"/>
      <c r="EB50" s="116"/>
      <c r="EC50" s="116"/>
      <c r="ED50" s="116"/>
      <c r="EE50" s="116"/>
      <c r="EF50" s="116"/>
      <c r="EG50" s="116"/>
      <c r="EH50" s="116"/>
      <c r="EI50" s="116"/>
      <c r="EJ50" s="116"/>
      <c r="EK50" s="116"/>
      <c r="EL50" s="116"/>
      <c r="EM50" s="116"/>
      <c r="EN50" s="116"/>
      <c r="EO50" s="116"/>
      <c r="EP50" s="116"/>
      <c r="EQ50" s="116"/>
      <c r="ER50" s="116"/>
      <c r="ES50" s="116"/>
      <c r="ET50" s="116"/>
      <c r="EU50" s="116"/>
      <c r="EV50" s="116"/>
      <c r="EW50" s="116"/>
      <c r="EX50" s="116"/>
      <c r="EY50" s="116"/>
      <c r="EZ50" s="116"/>
      <c r="FA50" s="116"/>
      <c r="FB50" s="116"/>
      <c r="FC50" s="116"/>
      <c r="FD50" s="116"/>
      <c r="FE50" s="116"/>
      <c r="FF50" s="116"/>
      <c r="FG50" s="116"/>
      <c r="FH50" s="116"/>
      <c r="FI50" s="116"/>
      <c r="FJ50" s="116"/>
      <c r="FK50" s="116"/>
      <c r="FL50" s="116"/>
      <c r="FM50" s="116"/>
      <c r="FN50" s="116"/>
      <c r="FO50" s="116"/>
      <c r="FP50" s="116"/>
      <c r="FQ50" s="116"/>
      <c r="FR50" s="116"/>
      <c r="FS50" s="116"/>
      <c r="FT50" s="116"/>
      <c r="FU50" s="116"/>
      <c r="FV50" s="116"/>
      <c r="FW50" s="116"/>
      <c r="FX50" s="116"/>
      <c r="FY50" s="116"/>
      <c r="FZ50" s="116"/>
      <c r="GA50" s="116"/>
      <c r="GB50" s="116"/>
      <c r="GC50" s="116"/>
      <c r="GD50" s="116"/>
      <c r="GE50" s="116"/>
      <c r="GF50" s="116"/>
      <c r="GG50" s="116"/>
      <c r="GH50" s="116"/>
      <c r="GI50" s="116"/>
      <c r="GJ50" s="116"/>
      <c r="GK50" s="116"/>
      <c r="GL50" s="116"/>
      <c r="GM50" s="116"/>
      <c r="GN50" s="116"/>
      <c r="GO50" s="116"/>
      <c r="GP50" s="116"/>
      <c r="GQ50" s="116"/>
      <c r="GR50" s="116"/>
      <c r="GS50" s="116"/>
      <c r="GT50" s="116"/>
      <c r="GU50" s="116"/>
      <c r="GV50" s="116"/>
      <c r="GW50" s="116"/>
      <c r="GX50" s="116"/>
      <c r="GY50" s="116"/>
      <c r="GZ50" s="116"/>
      <c r="HA50" s="116"/>
      <c r="HB50" s="116"/>
      <c r="HC50" s="116"/>
      <c r="HD50" s="116"/>
      <c r="HE50" s="116"/>
      <c r="HF50" s="116"/>
      <c r="HG50" s="116"/>
      <c r="HH50" s="116"/>
      <c r="HI50" s="116"/>
      <c r="HJ50" s="116"/>
      <c r="HK50" s="116"/>
      <c r="HL50" s="116"/>
      <c r="HM50" s="116"/>
      <c r="HN50" s="116"/>
      <c r="HO50" s="116"/>
      <c r="HP50" s="116"/>
      <c r="HQ50" s="116"/>
      <c r="HR50" s="116"/>
      <c r="HS50" s="116"/>
      <c r="HT50" s="116"/>
      <c r="HU50" s="116"/>
      <c r="HV50" s="116"/>
      <c r="HW50" s="116"/>
      <c r="HX50" s="116"/>
      <c r="HY50" s="116"/>
      <c r="HZ50" s="116"/>
      <c r="IA50" s="116"/>
      <c r="IB50" s="116"/>
      <c r="IC50" s="116"/>
      <c r="ID50" s="116"/>
      <c r="IE50" s="116"/>
      <c r="IF50" s="116"/>
      <c r="IG50" s="116"/>
      <c r="IH50" s="116"/>
      <c r="II50" s="116"/>
      <c r="IJ50" s="116"/>
      <c r="IK50" s="116"/>
      <c r="IL50" s="116"/>
      <c r="IM50" s="116"/>
      <c r="IN50" s="116"/>
    </row>
    <row r="51" spans="1:249" s="117" customFormat="1" ht="15.6" customHeight="1" x14ac:dyDescent="0.3">
      <c r="A51" s="92">
        <v>2541</v>
      </c>
      <c r="B51" s="26" t="s">
        <v>125</v>
      </c>
      <c r="C51" s="25">
        <v>16250</v>
      </c>
      <c r="D51" s="25">
        <f t="shared" si="2"/>
        <v>2000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2000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115"/>
      <c r="R51" s="116">
        <v>5000</v>
      </c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  <c r="DK51" s="116"/>
      <c r="DL51" s="116"/>
      <c r="DM51" s="116"/>
      <c r="DN51" s="116"/>
      <c r="DO51" s="116"/>
      <c r="DP51" s="116"/>
      <c r="DQ51" s="116"/>
      <c r="DR51" s="116"/>
      <c r="DS51" s="116"/>
      <c r="DT51" s="116"/>
      <c r="DU51" s="116"/>
      <c r="DV51" s="116"/>
      <c r="DW51" s="116"/>
      <c r="DX51" s="116"/>
      <c r="DY51" s="116"/>
      <c r="DZ51" s="116"/>
      <c r="EA51" s="116"/>
      <c r="EB51" s="116"/>
      <c r="EC51" s="116"/>
      <c r="ED51" s="116"/>
      <c r="EE51" s="116"/>
      <c r="EF51" s="116"/>
      <c r="EG51" s="116"/>
      <c r="EH51" s="116"/>
      <c r="EI51" s="116"/>
      <c r="EJ51" s="116"/>
      <c r="EK51" s="116"/>
      <c r="EL51" s="116"/>
      <c r="EM51" s="116"/>
      <c r="EN51" s="116"/>
      <c r="EO51" s="116"/>
      <c r="EP51" s="116"/>
      <c r="EQ51" s="116"/>
      <c r="ER51" s="116"/>
      <c r="ES51" s="116"/>
      <c r="ET51" s="116"/>
      <c r="EU51" s="116"/>
      <c r="EV51" s="116"/>
      <c r="EW51" s="116"/>
      <c r="EX51" s="116"/>
      <c r="EY51" s="116"/>
      <c r="EZ51" s="116"/>
      <c r="FA51" s="116"/>
      <c r="FB51" s="116"/>
      <c r="FC51" s="116"/>
      <c r="FD51" s="116"/>
      <c r="FE51" s="116"/>
      <c r="FF51" s="116"/>
      <c r="FG51" s="116"/>
      <c r="FH51" s="116"/>
      <c r="FI51" s="116"/>
      <c r="FJ51" s="116"/>
      <c r="FK51" s="116"/>
      <c r="FL51" s="116"/>
      <c r="FM51" s="116"/>
      <c r="FN51" s="116"/>
      <c r="FO51" s="116"/>
      <c r="FP51" s="116"/>
      <c r="FQ51" s="116"/>
      <c r="FR51" s="116"/>
      <c r="FS51" s="116"/>
      <c r="FT51" s="116"/>
      <c r="FU51" s="116"/>
      <c r="FV51" s="116"/>
      <c r="FW51" s="116"/>
      <c r="FX51" s="116"/>
      <c r="FY51" s="116"/>
      <c r="FZ51" s="116"/>
      <c r="GA51" s="116"/>
      <c r="GB51" s="116"/>
      <c r="GC51" s="116"/>
      <c r="GD51" s="116"/>
      <c r="GE51" s="116"/>
      <c r="GF51" s="116"/>
      <c r="GG51" s="116"/>
      <c r="GH51" s="116"/>
      <c r="GI51" s="116"/>
      <c r="GJ51" s="116"/>
      <c r="GK51" s="116"/>
      <c r="GL51" s="116"/>
      <c r="GM51" s="116"/>
      <c r="GN51" s="116"/>
      <c r="GO51" s="116"/>
      <c r="GP51" s="116"/>
      <c r="GQ51" s="116"/>
      <c r="GR51" s="116"/>
      <c r="GS51" s="116"/>
      <c r="GT51" s="116"/>
      <c r="GU51" s="116"/>
      <c r="GV51" s="116"/>
      <c r="GW51" s="116"/>
      <c r="GX51" s="116"/>
      <c r="GY51" s="116"/>
      <c r="GZ51" s="116"/>
      <c r="HA51" s="116"/>
      <c r="HB51" s="116"/>
      <c r="HC51" s="116"/>
      <c r="HD51" s="116"/>
      <c r="HE51" s="116"/>
      <c r="HF51" s="116"/>
      <c r="HG51" s="116"/>
      <c r="HH51" s="116"/>
      <c r="HI51" s="116"/>
      <c r="HJ51" s="116"/>
      <c r="HK51" s="116"/>
      <c r="HL51" s="116"/>
      <c r="HM51" s="116"/>
      <c r="HN51" s="116"/>
      <c r="HO51" s="116"/>
      <c r="HP51" s="116"/>
      <c r="HQ51" s="116"/>
      <c r="HR51" s="116"/>
      <c r="HS51" s="116"/>
      <c r="HT51" s="116"/>
      <c r="HU51" s="116"/>
      <c r="HV51" s="116"/>
      <c r="HW51" s="116"/>
      <c r="HX51" s="116"/>
      <c r="HY51" s="116"/>
      <c r="HZ51" s="116"/>
      <c r="IA51" s="116"/>
      <c r="IB51" s="116"/>
      <c r="IC51" s="116"/>
      <c r="ID51" s="116"/>
      <c r="IE51" s="116"/>
      <c r="IF51" s="116"/>
      <c r="IG51" s="116"/>
      <c r="IH51" s="116"/>
      <c r="II51" s="116"/>
      <c r="IJ51" s="116"/>
      <c r="IK51" s="116"/>
      <c r="IL51" s="116"/>
      <c r="IM51" s="116"/>
      <c r="IN51" s="116"/>
    </row>
    <row r="52" spans="1:249" s="117" customFormat="1" x14ac:dyDescent="0.3">
      <c r="A52" s="92">
        <v>2561</v>
      </c>
      <c r="B52" s="26" t="s">
        <v>38</v>
      </c>
      <c r="C52" s="25">
        <v>5500</v>
      </c>
      <c r="D52" s="25">
        <f t="shared" si="2"/>
        <v>60000</v>
      </c>
      <c r="E52" s="25">
        <v>0</v>
      </c>
      <c r="F52" s="25">
        <v>0</v>
      </c>
      <c r="G52" s="25">
        <v>0</v>
      </c>
      <c r="H52" s="25">
        <v>0</v>
      </c>
      <c r="I52" s="25">
        <v>30000</v>
      </c>
      <c r="J52" s="25">
        <v>0</v>
      </c>
      <c r="K52" s="25">
        <v>0</v>
      </c>
      <c r="L52" s="25">
        <v>0</v>
      </c>
      <c r="M52" s="25">
        <v>0</v>
      </c>
      <c r="N52" s="25">
        <v>30000</v>
      </c>
      <c r="O52" s="25">
        <v>0</v>
      </c>
      <c r="P52" s="25">
        <v>0</v>
      </c>
      <c r="Q52" s="115"/>
      <c r="R52" s="116">
        <v>125000</v>
      </c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  <c r="DK52" s="116"/>
      <c r="DL52" s="116"/>
      <c r="DM52" s="116"/>
      <c r="DN52" s="116"/>
      <c r="DO52" s="116"/>
      <c r="DP52" s="116"/>
      <c r="DQ52" s="116"/>
      <c r="DR52" s="116"/>
      <c r="DS52" s="116"/>
      <c r="DT52" s="116"/>
      <c r="DU52" s="116"/>
      <c r="DV52" s="116"/>
      <c r="DW52" s="116"/>
      <c r="DX52" s="116"/>
      <c r="DY52" s="116"/>
      <c r="DZ52" s="116"/>
      <c r="EA52" s="116"/>
      <c r="EB52" s="116"/>
      <c r="EC52" s="116"/>
      <c r="ED52" s="116"/>
      <c r="EE52" s="116"/>
      <c r="EF52" s="116"/>
      <c r="EG52" s="116"/>
      <c r="EH52" s="116"/>
      <c r="EI52" s="116"/>
      <c r="EJ52" s="116"/>
      <c r="EK52" s="116"/>
      <c r="EL52" s="116"/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/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/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/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/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16"/>
      <c r="ID52" s="116"/>
      <c r="IE52" s="116"/>
      <c r="IF52" s="116"/>
      <c r="IG52" s="116"/>
      <c r="IH52" s="116"/>
      <c r="II52" s="116"/>
      <c r="IJ52" s="116"/>
      <c r="IK52" s="116"/>
      <c r="IL52" s="116"/>
      <c r="IM52" s="116"/>
      <c r="IN52" s="116"/>
    </row>
    <row r="53" spans="1:249" s="117" customFormat="1" ht="45.6" x14ac:dyDescent="0.3">
      <c r="A53" s="92">
        <v>2611</v>
      </c>
      <c r="B53" s="26" t="s">
        <v>39</v>
      </c>
      <c r="C53" s="25">
        <v>605000</v>
      </c>
      <c r="D53" s="25">
        <f t="shared" si="2"/>
        <v>752000</v>
      </c>
      <c r="E53" s="25">
        <v>15000</v>
      </c>
      <c r="F53" s="25">
        <v>40000</v>
      </c>
      <c r="G53" s="25">
        <v>47000</v>
      </c>
      <c r="H53" s="25">
        <v>70000</v>
      </c>
      <c r="I53" s="25">
        <v>75000</v>
      </c>
      <c r="J53" s="25">
        <v>75000</v>
      </c>
      <c r="K53" s="25">
        <v>90000</v>
      </c>
      <c r="L53" s="25">
        <v>90000</v>
      </c>
      <c r="M53" s="25">
        <v>80000</v>
      </c>
      <c r="N53" s="25">
        <v>50000</v>
      </c>
      <c r="O53" s="25">
        <v>60000</v>
      </c>
      <c r="P53" s="25">
        <v>60000</v>
      </c>
      <c r="Q53" s="115"/>
      <c r="R53" s="116">
        <v>800000</v>
      </c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  <c r="DK53" s="116"/>
      <c r="DL53" s="116"/>
      <c r="DM53" s="116"/>
      <c r="DN53" s="116"/>
      <c r="DO53" s="116"/>
      <c r="DP53" s="116"/>
      <c r="DQ53" s="116"/>
      <c r="DR53" s="116"/>
      <c r="DS53" s="116"/>
      <c r="DT53" s="116"/>
      <c r="DU53" s="116"/>
      <c r="DV53" s="116"/>
      <c r="DW53" s="116"/>
      <c r="DX53" s="116"/>
      <c r="DY53" s="116"/>
      <c r="DZ53" s="116"/>
      <c r="EA53" s="116"/>
      <c r="EB53" s="116"/>
      <c r="EC53" s="116"/>
      <c r="ED53" s="116"/>
      <c r="EE53" s="116"/>
      <c r="EF53" s="116"/>
      <c r="EG53" s="116"/>
      <c r="EH53" s="116"/>
      <c r="EI53" s="116"/>
      <c r="EJ53" s="116"/>
      <c r="EK53" s="116"/>
      <c r="EL53" s="116"/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/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/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/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/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16"/>
      <c r="ID53" s="116"/>
      <c r="IE53" s="116"/>
      <c r="IF53" s="116"/>
      <c r="IG53" s="116"/>
      <c r="IH53" s="116"/>
      <c r="II53" s="116"/>
      <c r="IJ53" s="116"/>
      <c r="IK53" s="116"/>
      <c r="IL53" s="116"/>
      <c r="IM53" s="116"/>
      <c r="IN53" s="116"/>
    </row>
    <row r="54" spans="1:249" s="117" customFormat="1" x14ac:dyDescent="0.3">
      <c r="A54" s="92">
        <v>2711</v>
      </c>
      <c r="B54" s="26" t="s">
        <v>40</v>
      </c>
      <c r="C54" s="25">
        <v>140000</v>
      </c>
      <c r="D54" s="25">
        <f t="shared" si="2"/>
        <v>190000</v>
      </c>
      <c r="E54" s="25">
        <v>0</v>
      </c>
      <c r="F54" s="25">
        <v>125000</v>
      </c>
      <c r="G54" s="25">
        <v>0</v>
      </c>
      <c r="H54" s="25">
        <v>0</v>
      </c>
      <c r="I54" s="25">
        <v>0</v>
      </c>
      <c r="J54" s="25">
        <v>59000</v>
      </c>
      <c r="K54" s="25">
        <v>6000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115"/>
      <c r="R54" s="116">
        <v>200000</v>
      </c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  <c r="DK54" s="116"/>
      <c r="DL54" s="116"/>
      <c r="DM54" s="116"/>
      <c r="DN54" s="116"/>
      <c r="DO54" s="116"/>
      <c r="DP54" s="116"/>
      <c r="DQ54" s="116"/>
      <c r="DR54" s="116"/>
      <c r="DS54" s="116"/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6"/>
      <c r="EH54" s="116"/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6"/>
      <c r="EU54" s="116"/>
      <c r="EV54" s="116"/>
      <c r="EW54" s="116"/>
      <c r="EX54" s="116"/>
      <c r="EY54" s="116"/>
      <c r="EZ54" s="116"/>
      <c r="FA54" s="116"/>
      <c r="FB54" s="116"/>
      <c r="FC54" s="116"/>
      <c r="FD54" s="116"/>
      <c r="FE54" s="116"/>
      <c r="FF54" s="116"/>
      <c r="FG54" s="116"/>
      <c r="FH54" s="116"/>
      <c r="FI54" s="116"/>
      <c r="FJ54" s="116"/>
      <c r="FK54" s="116"/>
      <c r="FL54" s="116"/>
      <c r="FM54" s="116"/>
      <c r="FN54" s="116"/>
      <c r="FO54" s="116"/>
      <c r="FP54" s="116"/>
      <c r="FQ54" s="116"/>
      <c r="FR54" s="116"/>
      <c r="FS54" s="116"/>
      <c r="FT54" s="116"/>
      <c r="FU54" s="116"/>
      <c r="FV54" s="116"/>
      <c r="FW54" s="116"/>
      <c r="FX54" s="116"/>
      <c r="FY54" s="116"/>
      <c r="FZ54" s="116"/>
      <c r="GA54" s="116"/>
      <c r="GB54" s="116"/>
      <c r="GC54" s="116"/>
      <c r="GD54" s="116"/>
      <c r="GE54" s="116"/>
      <c r="GF54" s="116"/>
      <c r="GG54" s="116"/>
      <c r="GH54" s="116"/>
      <c r="GI54" s="116"/>
      <c r="GJ54" s="116"/>
      <c r="GK54" s="116"/>
      <c r="GL54" s="116"/>
      <c r="GM54" s="116"/>
      <c r="GN54" s="116"/>
      <c r="GO54" s="116"/>
      <c r="GP54" s="116"/>
      <c r="GQ54" s="116"/>
      <c r="GR54" s="116"/>
      <c r="GS54" s="116"/>
      <c r="GT54" s="116"/>
      <c r="GU54" s="116"/>
      <c r="GV54" s="116"/>
      <c r="GW54" s="116"/>
      <c r="GX54" s="116"/>
      <c r="GY54" s="116"/>
      <c r="GZ54" s="116"/>
      <c r="HA54" s="116"/>
      <c r="HB54" s="116"/>
      <c r="HC54" s="116"/>
      <c r="HD54" s="116"/>
      <c r="HE54" s="116"/>
      <c r="HF54" s="116"/>
      <c r="HG54" s="116"/>
      <c r="HH54" s="116"/>
      <c r="HI54" s="116"/>
      <c r="HJ54" s="116"/>
      <c r="HK54" s="116"/>
      <c r="HL54" s="116"/>
      <c r="HM54" s="116"/>
      <c r="HN54" s="116"/>
      <c r="HO54" s="116"/>
      <c r="HP54" s="116"/>
      <c r="HQ54" s="116"/>
      <c r="HR54" s="116"/>
      <c r="HS54" s="116"/>
      <c r="HT54" s="116"/>
      <c r="HU54" s="116"/>
      <c r="HV54" s="116"/>
      <c r="HW54" s="116"/>
      <c r="HX54" s="116"/>
      <c r="HY54" s="116"/>
      <c r="HZ54" s="116"/>
      <c r="IA54" s="116"/>
      <c r="IB54" s="116"/>
      <c r="IC54" s="116"/>
      <c r="ID54" s="116"/>
      <c r="IE54" s="116"/>
      <c r="IF54" s="116"/>
      <c r="IG54" s="116"/>
      <c r="IH54" s="116"/>
      <c r="II54" s="116"/>
      <c r="IJ54" s="116"/>
      <c r="IK54" s="116"/>
      <c r="IL54" s="116"/>
      <c r="IM54" s="116"/>
      <c r="IN54" s="116"/>
    </row>
    <row r="55" spans="1:249" s="117" customFormat="1" x14ac:dyDescent="0.3">
      <c r="A55" s="92">
        <v>2721</v>
      </c>
      <c r="B55" s="26" t="s">
        <v>41</v>
      </c>
      <c r="C55" s="25">
        <v>6000</v>
      </c>
      <c r="D55" s="25">
        <f t="shared" si="2"/>
        <v>55000</v>
      </c>
      <c r="E55" s="25">
        <v>0</v>
      </c>
      <c r="F55" s="25">
        <v>3000</v>
      </c>
      <c r="G55" s="25">
        <v>3000</v>
      </c>
      <c r="H55" s="25">
        <v>2000</v>
      </c>
      <c r="I55" s="25">
        <v>10000</v>
      </c>
      <c r="J55" s="25">
        <v>10000</v>
      </c>
      <c r="K55" s="25">
        <v>7000</v>
      </c>
      <c r="L55" s="25">
        <v>5000</v>
      </c>
      <c r="M55" s="25">
        <v>5000</v>
      </c>
      <c r="N55" s="25">
        <v>5000</v>
      </c>
      <c r="O55" s="25">
        <v>5000</v>
      </c>
      <c r="P55" s="25">
        <v>0</v>
      </c>
      <c r="Q55" s="115"/>
      <c r="R55" s="116">
        <v>85000</v>
      </c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  <c r="DK55" s="116"/>
      <c r="DL55" s="116"/>
      <c r="DM55" s="116"/>
      <c r="DN55" s="116"/>
      <c r="DO55" s="116"/>
      <c r="DP55" s="116"/>
      <c r="DQ55" s="116"/>
      <c r="DR55" s="116"/>
      <c r="DS55" s="116"/>
      <c r="DT55" s="116"/>
      <c r="DU55" s="116"/>
      <c r="DV55" s="116"/>
      <c r="DW55" s="116"/>
      <c r="DX55" s="116"/>
      <c r="DY55" s="116"/>
      <c r="DZ55" s="116"/>
      <c r="EA55" s="116"/>
      <c r="EB55" s="116"/>
      <c r="EC55" s="116"/>
      <c r="ED55" s="116"/>
      <c r="EE55" s="116"/>
      <c r="EF55" s="116"/>
      <c r="EG55" s="116"/>
      <c r="EH55" s="116"/>
      <c r="EI55" s="116"/>
      <c r="EJ55" s="116"/>
      <c r="EK55" s="116"/>
      <c r="EL55" s="116"/>
      <c r="EM55" s="116"/>
      <c r="EN55" s="116"/>
      <c r="EO55" s="116"/>
      <c r="EP55" s="116"/>
      <c r="EQ55" s="116"/>
      <c r="ER55" s="116"/>
      <c r="ES55" s="116"/>
      <c r="ET55" s="116"/>
      <c r="EU55" s="116"/>
      <c r="EV55" s="116"/>
      <c r="EW55" s="116"/>
      <c r="EX55" s="116"/>
      <c r="EY55" s="116"/>
      <c r="EZ55" s="116"/>
      <c r="FA55" s="116"/>
      <c r="FB55" s="116"/>
      <c r="FC55" s="116"/>
      <c r="FD55" s="116"/>
      <c r="FE55" s="116"/>
      <c r="FF55" s="116"/>
      <c r="FG55" s="116"/>
      <c r="FH55" s="116"/>
      <c r="FI55" s="116"/>
      <c r="FJ55" s="116"/>
      <c r="FK55" s="116"/>
      <c r="FL55" s="116"/>
      <c r="FM55" s="116"/>
      <c r="FN55" s="116"/>
      <c r="FO55" s="116"/>
      <c r="FP55" s="116"/>
      <c r="FQ55" s="116"/>
      <c r="FR55" s="116"/>
      <c r="FS55" s="116"/>
      <c r="FT55" s="116"/>
      <c r="FU55" s="116"/>
      <c r="FV55" s="116"/>
      <c r="FW55" s="116"/>
      <c r="FX55" s="116"/>
      <c r="FY55" s="116"/>
      <c r="FZ55" s="116"/>
      <c r="GA55" s="116"/>
      <c r="GB55" s="116"/>
      <c r="GC55" s="116"/>
      <c r="GD55" s="116"/>
      <c r="GE55" s="116"/>
      <c r="GF55" s="116"/>
      <c r="GG55" s="116"/>
      <c r="GH55" s="116"/>
      <c r="GI55" s="116"/>
      <c r="GJ55" s="116"/>
      <c r="GK55" s="116"/>
      <c r="GL55" s="116"/>
      <c r="GM55" s="116"/>
      <c r="GN55" s="116"/>
      <c r="GO55" s="116"/>
      <c r="GP55" s="116"/>
      <c r="GQ55" s="116"/>
      <c r="GR55" s="116"/>
      <c r="GS55" s="116"/>
      <c r="GT55" s="116"/>
      <c r="GU55" s="116"/>
      <c r="GV55" s="116"/>
      <c r="GW55" s="116"/>
      <c r="GX55" s="116"/>
      <c r="GY55" s="116"/>
      <c r="GZ55" s="116"/>
      <c r="HA55" s="116"/>
      <c r="HB55" s="116"/>
      <c r="HC55" s="116"/>
      <c r="HD55" s="116"/>
      <c r="HE55" s="116"/>
      <c r="HF55" s="116"/>
      <c r="HG55" s="116"/>
      <c r="HH55" s="116"/>
      <c r="HI55" s="116"/>
      <c r="HJ55" s="116"/>
      <c r="HK55" s="116"/>
      <c r="HL55" s="116"/>
      <c r="HM55" s="116"/>
      <c r="HN55" s="116"/>
      <c r="HO55" s="116"/>
      <c r="HP55" s="116"/>
      <c r="HQ55" s="116"/>
      <c r="HR55" s="116"/>
      <c r="HS55" s="116"/>
      <c r="HT55" s="116"/>
      <c r="HU55" s="116"/>
      <c r="HV55" s="116"/>
      <c r="HW55" s="116"/>
      <c r="HX55" s="116"/>
      <c r="HY55" s="116"/>
      <c r="HZ55" s="116"/>
      <c r="IA55" s="116"/>
      <c r="IB55" s="116"/>
      <c r="IC55" s="116"/>
      <c r="ID55" s="116"/>
      <c r="IE55" s="116"/>
      <c r="IF55" s="116"/>
      <c r="IG55" s="116"/>
      <c r="IH55" s="116"/>
      <c r="II55" s="116"/>
      <c r="IJ55" s="116"/>
      <c r="IK55" s="116"/>
      <c r="IL55" s="116"/>
      <c r="IM55" s="116"/>
      <c r="IN55" s="116"/>
    </row>
    <row r="56" spans="1:249" s="117" customFormat="1" x14ac:dyDescent="0.3">
      <c r="A56" s="92">
        <v>2731</v>
      </c>
      <c r="B56" s="26" t="s">
        <v>42</v>
      </c>
      <c r="C56" s="25">
        <v>75000</v>
      </c>
      <c r="D56" s="25">
        <f t="shared" si="2"/>
        <v>90000</v>
      </c>
      <c r="E56" s="25">
        <v>0</v>
      </c>
      <c r="F56" s="25">
        <v>0</v>
      </c>
      <c r="G56" s="25">
        <v>10000</v>
      </c>
      <c r="H56" s="25">
        <v>0</v>
      </c>
      <c r="I56" s="25">
        <v>0</v>
      </c>
      <c r="J56" s="25">
        <v>0</v>
      </c>
      <c r="K56" s="25">
        <v>40000</v>
      </c>
      <c r="L56" s="25">
        <v>0</v>
      </c>
      <c r="M56" s="25">
        <v>0</v>
      </c>
      <c r="N56" s="25">
        <v>0</v>
      </c>
      <c r="O56" s="25">
        <v>40000</v>
      </c>
      <c r="P56" s="25">
        <v>0</v>
      </c>
      <c r="Q56" s="115"/>
      <c r="R56" s="119">
        <v>95000</v>
      </c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19"/>
      <c r="BQ56" s="119"/>
      <c r="BR56" s="119"/>
      <c r="BS56" s="119"/>
      <c r="BT56" s="119"/>
      <c r="BU56" s="119"/>
      <c r="BV56" s="119"/>
      <c r="BW56" s="119"/>
      <c r="BX56" s="119"/>
      <c r="BY56" s="119"/>
      <c r="BZ56" s="119"/>
      <c r="CA56" s="119"/>
      <c r="CB56" s="119"/>
      <c r="CC56" s="119"/>
      <c r="CD56" s="119"/>
      <c r="CE56" s="119"/>
      <c r="CF56" s="119"/>
      <c r="CG56" s="119"/>
      <c r="CH56" s="119"/>
      <c r="CI56" s="119"/>
      <c r="CJ56" s="119"/>
      <c r="CK56" s="119"/>
      <c r="CL56" s="119"/>
      <c r="CM56" s="119"/>
      <c r="CN56" s="119"/>
      <c r="CO56" s="119"/>
      <c r="CP56" s="119"/>
      <c r="CQ56" s="119"/>
      <c r="CR56" s="119"/>
      <c r="CS56" s="119"/>
      <c r="CT56" s="119"/>
      <c r="CU56" s="119"/>
      <c r="CV56" s="119"/>
      <c r="CW56" s="119"/>
      <c r="CX56" s="119"/>
      <c r="CY56" s="119"/>
      <c r="CZ56" s="119"/>
      <c r="DA56" s="119"/>
      <c r="DB56" s="119"/>
      <c r="DC56" s="119"/>
      <c r="DD56" s="119"/>
      <c r="DE56" s="119"/>
      <c r="DF56" s="119"/>
      <c r="DG56" s="119"/>
      <c r="DH56" s="119"/>
      <c r="DI56" s="119"/>
      <c r="DJ56" s="119"/>
      <c r="DK56" s="119"/>
      <c r="DL56" s="119"/>
      <c r="DM56" s="119"/>
      <c r="DN56" s="119"/>
      <c r="DO56" s="119"/>
      <c r="DP56" s="119"/>
      <c r="DQ56" s="119"/>
      <c r="DR56" s="119"/>
      <c r="DS56" s="119"/>
      <c r="DT56" s="119"/>
      <c r="DU56" s="119"/>
      <c r="DV56" s="119"/>
      <c r="DW56" s="119"/>
      <c r="DX56" s="119"/>
      <c r="DY56" s="119"/>
      <c r="DZ56" s="119"/>
      <c r="EA56" s="119"/>
      <c r="EB56" s="119"/>
      <c r="EC56" s="119"/>
      <c r="ED56" s="119"/>
      <c r="EE56" s="119"/>
      <c r="EF56" s="119"/>
      <c r="EG56" s="119"/>
      <c r="EH56" s="119"/>
      <c r="EI56" s="119"/>
      <c r="EJ56" s="119"/>
      <c r="EK56" s="119"/>
      <c r="EL56" s="119"/>
      <c r="EM56" s="119"/>
      <c r="EN56" s="119"/>
      <c r="EO56" s="119"/>
      <c r="EP56" s="119"/>
      <c r="EQ56" s="119"/>
      <c r="ER56" s="119"/>
      <c r="ES56" s="119"/>
      <c r="ET56" s="119"/>
      <c r="EU56" s="119"/>
      <c r="EV56" s="119"/>
      <c r="EW56" s="119"/>
      <c r="EX56" s="119"/>
      <c r="EY56" s="119"/>
      <c r="EZ56" s="119"/>
      <c r="FA56" s="119"/>
      <c r="FB56" s="119"/>
      <c r="FC56" s="119"/>
      <c r="FD56" s="119"/>
      <c r="FE56" s="119"/>
      <c r="FF56" s="119"/>
      <c r="FG56" s="119"/>
      <c r="FH56" s="119"/>
      <c r="FI56" s="119"/>
      <c r="FJ56" s="119"/>
      <c r="FK56" s="119"/>
      <c r="FL56" s="119"/>
      <c r="FM56" s="119"/>
      <c r="FN56" s="119"/>
      <c r="FO56" s="119"/>
      <c r="FP56" s="119"/>
      <c r="FQ56" s="119"/>
      <c r="FR56" s="119"/>
      <c r="FS56" s="119"/>
      <c r="FT56" s="119"/>
      <c r="FU56" s="119"/>
      <c r="FV56" s="119"/>
      <c r="FW56" s="119"/>
      <c r="FX56" s="119"/>
      <c r="FY56" s="119"/>
      <c r="FZ56" s="119"/>
      <c r="GA56" s="119"/>
      <c r="GB56" s="119"/>
      <c r="GC56" s="119"/>
      <c r="GD56" s="119"/>
      <c r="GE56" s="119"/>
      <c r="GF56" s="119"/>
      <c r="GG56" s="119"/>
      <c r="GH56" s="119"/>
      <c r="GI56" s="119"/>
      <c r="GJ56" s="119"/>
      <c r="GK56" s="119"/>
      <c r="GL56" s="119"/>
      <c r="GM56" s="119"/>
      <c r="GN56" s="119"/>
      <c r="GO56" s="119"/>
      <c r="GP56" s="119"/>
      <c r="GQ56" s="119"/>
      <c r="GR56" s="119"/>
      <c r="GS56" s="119"/>
      <c r="GT56" s="119"/>
      <c r="GU56" s="119"/>
      <c r="GV56" s="119"/>
      <c r="GW56" s="119"/>
      <c r="GX56" s="119"/>
      <c r="GY56" s="119"/>
      <c r="GZ56" s="119"/>
      <c r="HA56" s="119"/>
      <c r="HB56" s="119"/>
      <c r="HC56" s="119"/>
      <c r="HD56" s="119"/>
      <c r="HE56" s="119"/>
      <c r="HF56" s="119"/>
      <c r="HG56" s="119"/>
      <c r="HH56" s="119"/>
      <c r="HI56" s="119"/>
      <c r="HJ56" s="119"/>
      <c r="HK56" s="119"/>
      <c r="HL56" s="119"/>
      <c r="HM56" s="119"/>
      <c r="HN56" s="119"/>
      <c r="HO56" s="119"/>
      <c r="HP56" s="119"/>
      <c r="HQ56" s="119"/>
      <c r="HR56" s="119"/>
      <c r="HS56" s="119"/>
      <c r="HT56" s="119"/>
      <c r="HU56" s="119"/>
      <c r="HV56" s="119"/>
      <c r="HW56" s="119"/>
      <c r="HX56" s="119"/>
      <c r="HY56" s="119"/>
      <c r="HZ56" s="119"/>
      <c r="IA56" s="119"/>
      <c r="IB56" s="119"/>
      <c r="IC56" s="119"/>
      <c r="ID56" s="119"/>
      <c r="IE56" s="119"/>
      <c r="IF56" s="119"/>
      <c r="IG56" s="119"/>
      <c r="IH56" s="119"/>
      <c r="II56" s="119"/>
      <c r="IJ56" s="119"/>
      <c r="IK56" s="119"/>
      <c r="IL56" s="119"/>
      <c r="IM56" s="119"/>
      <c r="IN56" s="119"/>
    </row>
    <row r="57" spans="1:249" s="117" customFormat="1" x14ac:dyDescent="0.3">
      <c r="A57" s="92">
        <v>2911</v>
      </c>
      <c r="B57" s="26" t="s">
        <v>43</v>
      </c>
      <c r="C57" s="25">
        <v>8300</v>
      </c>
      <c r="D57" s="25">
        <f t="shared" si="2"/>
        <v>40740</v>
      </c>
      <c r="E57" s="25">
        <v>0</v>
      </c>
      <c r="F57" s="25">
        <v>5000</v>
      </c>
      <c r="G57" s="25">
        <v>5000</v>
      </c>
      <c r="H57" s="25">
        <v>3000</v>
      </c>
      <c r="I57" s="25">
        <v>4000</v>
      </c>
      <c r="J57" s="25">
        <v>5000</v>
      </c>
      <c r="K57" s="25">
        <v>5000</v>
      </c>
      <c r="L57" s="25">
        <v>5000</v>
      </c>
      <c r="M57" s="25">
        <v>4000</v>
      </c>
      <c r="N57" s="25">
        <v>3000</v>
      </c>
      <c r="O57" s="25">
        <v>1000</v>
      </c>
      <c r="P57" s="25">
        <v>740</v>
      </c>
      <c r="Q57" s="115"/>
      <c r="R57" s="116">
        <v>60641</v>
      </c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  <c r="DK57" s="116"/>
      <c r="DL57" s="116"/>
      <c r="DM57" s="116"/>
      <c r="DN57" s="116"/>
      <c r="DO57" s="116"/>
      <c r="DP57" s="116"/>
      <c r="DQ57" s="116"/>
      <c r="DR57" s="116"/>
      <c r="DS57" s="116"/>
      <c r="DT57" s="116"/>
      <c r="DU57" s="116"/>
      <c r="DV57" s="116"/>
      <c r="DW57" s="116"/>
      <c r="DX57" s="116"/>
      <c r="DY57" s="116"/>
      <c r="DZ57" s="116"/>
      <c r="EA57" s="116"/>
      <c r="EB57" s="116"/>
      <c r="EC57" s="116"/>
      <c r="ED57" s="116"/>
      <c r="EE57" s="116"/>
      <c r="EF57" s="116"/>
      <c r="EG57" s="116"/>
      <c r="EH57" s="116"/>
      <c r="EI57" s="116"/>
      <c r="EJ57" s="116"/>
      <c r="EK57" s="116"/>
      <c r="EL57" s="116"/>
      <c r="EM57" s="116"/>
      <c r="EN57" s="116"/>
      <c r="EO57" s="116"/>
      <c r="EP57" s="116"/>
      <c r="EQ57" s="116"/>
      <c r="ER57" s="116"/>
      <c r="ES57" s="116"/>
      <c r="ET57" s="116"/>
      <c r="EU57" s="116"/>
      <c r="EV57" s="116"/>
      <c r="EW57" s="116"/>
      <c r="EX57" s="116"/>
      <c r="EY57" s="116"/>
      <c r="EZ57" s="116"/>
      <c r="FA57" s="116"/>
      <c r="FB57" s="116"/>
      <c r="FC57" s="116"/>
      <c r="FD57" s="116"/>
      <c r="FE57" s="116"/>
      <c r="FF57" s="116"/>
      <c r="FG57" s="116"/>
      <c r="FH57" s="116"/>
      <c r="FI57" s="116"/>
      <c r="FJ57" s="116"/>
      <c r="FK57" s="116"/>
      <c r="FL57" s="116"/>
      <c r="FM57" s="116"/>
      <c r="FN57" s="116"/>
      <c r="FO57" s="116"/>
      <c r="FP57" s="116"/>
      <c r="FQ57" s="116"/>
      <c r="FR57" s="116"/>
      <c r="FS57" s="116"/>
      <c r="FT57" s="116"/>
      <c r="FU57" s="116"/>
      <c r="FV57" s="116"/>
      <c r="FW57" s="116"/>
      <c r="FX57" s="116"/>
      <c r="FY57" s="116"/>
      <c r="FZ57" s="116"/>
      <c r="GA57" s="116"/>
      <c r="GB57" s="116"/>
      <c r="GC57" s="116"/>
      <c r="GD57" s="116"/>
      <c r="GE57" s="116"/>
      <c r="GF57" s="116"/>
      <c r="GG57" s="116"/>
      <c r="GH57" s="116"/>
      <c r="GI57" s="116"/>
      <c r="GJ57" s="116"/>
      <c r="GK57" s="116"/>
      <c r="GL57" s="116"/>
      <c r="GM57" s="116"/>
      <c r="GN57" s="116"/>
      <c r="GO57" s="116"/>
      <c r="GP57" s="116"/>
      <c r="GQ57" s="116"/>
      <c r="GR57" s="116"/>
      <c r="GS57" s="116"/>
      <c r="GT57" s="116"/>
      <c r="GU57" s="116"/>
      <c r="GV57" s="116"/>
      <c r="GW57" s="116"/>
      <c r="GX57" s="116"/>
      <c r="GY57" s="116"/>
      <c r="GZ57" s="116"/>
      <c r="HA57" s="116"/>
      <c r="HB57" s="116"/>
      <c r="HC57" s="116"/>
      <c r="HD57" s="116"/>
      <c r="HE57" s="116"/>
      <c r="HF57" s="116"/>
      <c r="HG57" s="116"/>
      <c r="HH57" s="116"/>
      <c r="HI57" s="116"/>
      <c r="HJ57" s="116"/>
      <c r="HK57" s="116"/>
      <c r="HL57" s="116"/>
      <c r="HM57" s="116"/>
      <c r="HN57" s="116"/>
      <c r="HO57" s="116"/>
      <c r="HP57" s="116"/>
      <c r="HQ57" s="116"/>
      <c r="HR57" s="116"/>
      <c r="HS57" s="116"/>
      <c r="HT57" s="116"/>
      <c r="HU57" s="116"/>
      <c r="HV57" s="116"/>
      <c r="HW57" s="116"/>
      <c r="HX57" s="116"/>
      <c r="HY57" s="116"/>
      <c r="HZ57" s="116"/>
      <c r="IA57" s="116"/>
      <c r="IB57" s="116"/>
      <c r="IC57" s="116"/>
      <c r="ID57" s="116"/>
      <c r="IE57" s="116"/>
      <c r="IF57" s="116"/>
      <c r="IG57" s="116"/>
      <c r="IH57" s="116"/>
      <c r="II57" s="116"/>
      <c r="IJ57" s="116"/>
      <c r="IK57" s="116"/>
      <c r="IL57" s="116"/>
      <c r="IM57" s="116"/>
      <c r="IN57" s="116"/>
    </row>
    <row r="58" spans="1:249" s="117" customFormat="1" x14ac:dyDescent="0.3">
      <c r="A58" s="92">
        <v>2921</v>
      </c>
      <c r="B58" s="26" t="s">
        <v>44</v>
      </c>
      <c r="C58" s="25">
        <v>7500</v>
      </c>
      <c r="D58" s="25">
        <f t="shared" si="2"/>
        <v>30000</v>
      </c>
      <c r="E58" s="25">
        <v>0</v>
      </c>
      <c r="F58" s="25">
        <v>1000</v>
      </c>
      <c r="G58" s="25">
        <v>3000</v>
      </c>
      <c r="H58" s="25">
        <v>3000</v>
      </c>
      <c r="I58" s="25">
        <v>3000</v>
      </c>
      <c r="J58" s="25">
        <v>3000</v>
      </c>
      <c r="K58" s="25">
        <v>3000</v>
      </c>
      <c r="L58" s="25">
        <v>3000</v>
      </c>
      <c r="M58" s="25">
        <v>3000</v>
      </c>
      <c r="N58" s="25">
        <v>3000</v>
      </c>
      <c r="O58" s="25">
        <v>3000</v>
      </c>
      <c r="P58" s="25">
        <v>2000</v>
      </c>
      <c r="Q58" s="115"/>
      <c r="R58" s="116">
        <v>35000</v>
      </c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  <c r="DK58" s="116"/>
      <c r="DL58" s="116"/>
      <c r="DM58" s="116"/>
      <c r="DN58" s="116"/>
      <c r="DO58" s="116"/>
      <c r="DP58" s="116"/>
      <c r="DQ58" s="116"/>
      <c r="DR58" s="116"/>
      <c r="DS58" s="116"/>
      <c r="DT58" s="116"/>
      <c r="DU58" s="116"/>
      <c r="DV58" s="116"/>
      <c r="DW58" s="116"/>
      <c r="DX58" s="116"/>
      <c r="DY58" s="116"/>
      <c r="DZ58" s="116"/>
      <c r="EA58" s="116"/>
      <c r="EB58" s="116"/>
      <c r="EC58" s="116"/>
      <c r="ED58" s="116"/>
      <c r="EE58" s="116"/>
      <c r="EF58" s="116"/>
      <c r="EG58" s="116"/>
      <c r="EH58" s="116"/>
      <c r="EI58" s="116"/>
      <c r="EJ58" s="116"/>
      <c r="EK58" s="116"/>
      <c r="EL58" s="116"/>
      <c r="EM58" s="116"/>
      <c r="EN58" s="116"/>
      <c r="EO58" s="116"/>
      <c r="EP58" s="116"/>
      <c r="EQ58" s="116"/>
      <c r="ER58" s="116"/>
      <c r="ES58" s="116"/>
      <c r="ET58" s="116"/>
      <c r="EU58" s="116"/>
      <c r="EV58" s="116"/>
      <c r="EW58" s="116"/>
      <c r="EX58" s="116"/>
      <c r="EY58" s="116"/>
      <c r="EZ58" s="116"/>
      <c r="FA58" s="116"/>
      <c r="FB58" s="116"/>
      <c r="FC58" s="116"/>
      <c r="FD58" s="116"/>
      <c r="FE58" s="116"/>
      <c r="FF58" s="116"/>
      <c r="FG58" s="116"/>
      <c r="FH58" s="116"/>
      <c r="FI58" s="116"/>
      <c r="FJ58" s="116"/>
      <c r="FK58" s="116"/>
      <c r="FL58" s="116"/>
      <c r="FM58" s="116"/>
      <c r="FN58" s="116"/>
      <c r="FO58" s="116"/>
      <c r="FP58" s="116"/>
      <c r="FQ58" s="116"/>
      <c r="FR58" s="116"/>
      <c r="FS58" s="116"/>
      <c r="FT58" s="116"/>
      <c r="FU58" s="116"/>
      <c r="FV58" s="116"/>
      <c r="FW58" s="116"/>
      <c r="FX58" s="116"/>
      <c r="FY58" s="116"/>
      <c r="FZ58" s="116"/>
      <c r="GA58" s="116"/>
      <c r="GB58" s="116"/>
      <c r="GC58" s="116"/>
      <c r="GD58" s="116"/>
      <c r="GE58" s="116"/>
      <c r="GF58" s="116"/>
      <c r="GG58" s="116"/>
      <c r="GH58" s="116"/>
      <c r="GI58" s="116"/>
      <c r="GJ58" s="116"/>
      <c r="GK58" s="116"/>
      <c r="GL58" s="116"/>
      <c r="GM58" s="116"/>
      <c r="GN58" s="116"/>
      <c r="GO58" s="116"/>
      <c r="GP58" s="116"/>
      <c r="GQ58" s="116"/>
      <c r="GR58" s="116"/>
      <c r="GS58" s="116"/>
      <c r="GT58" s="116"/>
      <c r="GU58" s="116"/>
      <c r="GV58" s="116"/>
      <c r="GW58" s="116"/>
      <c r="GX58" s="116"/>
      <c r="GY58" s="116"/>
      <c r="GZ58" s="116"/>
      <c r="HA58" s="116"/>
      <c r="HB58" s="116"/>
      <c r="HC58" s="116"/>
      <c r="HD58" s="116"/>
      <c r="HE58" s="116"/>
      <c r="HF58" s="116"/>
      <c r="HG58" s="116"/>
      <c r="HH58" s="116"/>
      <c r="HI58" s="116"/>
      <c r="HJ58" s="116"/>
      <c r="HK58" s="116"/>
      <c r="HL58" s="116"/>
      <c r="HM58" s="116"/>
      <c r="HN58" s="116"/>
      <c r="HO58" s="116"/>
      <c r="HP58" s="116"/>
      <c r="HQ58" s="116"/>
      <c r="HR58" s="116"/>
      <c r="HS58" s="116"/>
      <c r="HT58" s="116"/>
      <c r="HU58" s="116"/>
      <c r="HV58" s="116"/>
      <c r="HW58" s="116"/>
      <c r="HX58" s="116"/>
      <c r="HY58" s="116"/>
      <c r="HZ58" s="116"/>
      <c r="IA58" s="116"/>
      <c r="IB58" s="116"/>
      <c r="IC58" s="116"/>
      <c r="ID58" s="116"/>
      <c r="IE58" s="116"/>
      <c r="IF58" s="116"/>
      <c r="IG58" s="116"/>
      <c r="IH58" s="116"/>
      <c r="II58" s="116"/>
      <c r="IJ58" s="116"/>
      <c r="IK58" s="116"/>
      <c r="IL58" s="116"/>
      <c r="IM58" s="116"/>
      <c r="IN58" s="116"/>
    </row>
    <row r="59" spans="1:249" s="117" customFormat="1" ht="22.8" x14ac:dyDescent="0.3">
      <c r="A59" s="92">
        <v>2961</v>
      </c>
      <c r="B59" s="26" t="s">
        <v>45</v>
      </c>
      <c r="C59" s="25">
        <v>50000</v>
      </c>
      <c r="D59" s="25">
        <f t="shared" si="2"/>
        <v>90000</v>
      </c>
      <c r="E59" s="25">
        <v>2000</v>
      </c>
      <c r="F59" s="25">
        <v>10000</v>
      </c>
      <c r="G59" s="25">
        <v>15000</v>
      </c>
      <c r="H59" s="25">
        <v>8000</v>
      </c>
      <c r="I59" s="25">
        <v>8000</v>
      </c>
      <c r="J59" s="25">
        <v>8000</v>
      </c>
      <c r="K59" s="25">
        <v>8000</v>
      </c>
      <c r="L59" s="25">
        <v>8000</v>
      </c>
      <c r="M59" s="25">
        <v>8000</v>
      </c>
      <c r="N59" s="25">
        <v>8000</v>
      </c>
      <c r="O59" s="25">
        <v>6000</v>
      </c>
      <c r="P59" s="25">
        <v>1000</v>
      </c>
      <c r="Q59" s="115"/>
      <c r="R59" s="116">
        <v>100000</v>
      </c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  <c r="DK59" s="116"/>
      <c r="DL59" s="116"/>
      <c r="DM59" s="116"/>
      <c r="DN59" s="116"/>
      <c r="DO59" s="116"/>
      <c r="DP59" s="116"/>
      <c r="DQ59" s="116"/>
      <c r="DR59" s="116"/>
      <c r="DS59" s="116"/>
      <c r="DT59" s="116"/>
      <c r="DU59" s="116"/>
      <c r="DV59" s="116"/>
      <c r="DW59" s="116"/>
      <c r="DX59" s="116"/>
      <c r="DY59" s="116"/>
      <c r="DZ59" s="116"/>
      <c r="EA59" s="116"/>
      <c r="EB59" s="116"/>
      <c r="EC59" s="116"/>
      <c r="ED59" s="116"/>
      <c r="EE59" s="116"/>
      <c r="EF59" s="116"/>
      <c r="EG59" s="116"/>
      <c r="EH59" s="116"/>
      <c r="EI59" s="116"/>
      <c r="EJ59" s="116"/>
      <c r="EK59" s="116"/>
      <c r="EL59" s="116"/>
      <c r="EM59" s="116"/>
      <c r="EN59" s="116"/>
      <c r="EO59" s="116"/>
      <c r="EP59" s="116"/>
      <c r="EQ59" s="116"/>
      <c r="ER59" s="116"/>
      <c r="ES59" s="116"/>
      <c r="ET59" s="116"/>
      <c r="EU59" s="116"/>
      <c r="EV59" s="116"/>
      <c r="EW59" s="116"/>
      <c r="EX59" s="116"/>
      <c r="EY59" s="116"/>
      <c r="EZ59" s="116"/>
      <c r="FA59" s="116"/>
      <c r="FB59" s="116"/>
      <c r="FC59" s="116"/>
      <c r="FD59" s="116"/>
      <c r="FE59" s="116"/>
      <c r="FF59" s="116"/>
      <c r="FG59" s="116"/>
      <c r="FH59" s="116"/>
      <c r="FI59" s="116"/>
      <c r="FJ59" s="116"/>
      <c r="FK59" s="116"/>
      <c r="FL59" s="116"/>
      <c r="FM59" s="116"/>
      <c r="FN59" s="116"/>
      <c r="FO59" s="116"/>
      <c r="FP59" s="116"/>
      <c r="FQ59" s="116"/>
      <c r="FR59" s="116"/>
      <c r="FS59" s="116"/>
      <c r="FT59" s="116"/>
      <c r="FU59" s="116"/>
      <c r="FV59" s="116"/>
      <c r="FW59" s="116"/>
      <c r="FX59" s="116"/>
      <c r="FY59" s="116"/>
      <c r="FZ59" s="116"/>
      <c r="GA59" s="116"/>
      <c r="GB59" s="116"/>
      <c r="GC59" s="116"/>
      <c r="GD59" s="116"/>
      <c r="GE59" s="116"/>
      <c r="GF59" s="116"/>
      <c r="GG59" s="116"/>
      <c r="GH59" s="116"/>
      <c r="GI59" s="116"/>
      <c r="GJ59" s="116"/>
      <c r="GK59" s="116"/>
      <c r="GL59" s="116"/>
      <c r="GM59" s="116"/>
      <c r="GN59" s="116"/>
      <c r="GO59" s="116"/>
      <c r="GP59" s="116"/>
      <c r="GQ59" s="116"/>
      <c r="GR59" s="116"/>
      <c r="GS59" s="116"/>
      <c r="GT59" s="116"/>
      <c r="GU59" s="116"/>
      <c r="GV59" s="116"/>
      <c r="GW59" s="116"/>
      <c r="GX59" s="116"/>
      <c r="GY59" s="116"/>
      <c r="GZ59" s="116"/>
      <c r="HA59" s="116"/>
      <c r="HB59" s="116"/>
      <c r="HC59" s="116"/>
      <c r="HD59" s="116"/>
      <c r="HE59" s="116"/>
      <c r="HF59" s="116"/>
      <c r="HG59" s="116"/>
      <c r="HH59" s="116"/>
      <c r="HI59" s="116"/>
      <c r="HJ59" s="116"/>
      <c r="HK59" s="116"/>
      <c r="HL59" s="116"/>
      <c r="HM59" s="116"/>
      <c r="HN59" s="116"/>
      <c r="HO59" s="116"/>
      <c r="HP59" s="116"/>
      <c r="HQ59" s="116"/>
      <c r="HR59" s="116"/>
      <c r="HS59" s="116"/>
      <c r="HT59" s="116"/>
      <c r="HU59" s="116"/>
      <c r="HV59" s="116"/>
      <c r="HW59" s="116"/>
      <c r="HX59" s="116"/>
      <c r="HY59" s="116"/>
      <c r="HZ59" s="116"/>
      <c r="IA59" s="116"/>
      <c r="IB59" s="116"/>
      <c r="IC59" s="116"/>
      <c r="ID59" s="116"/>
      <c r="IE59" s="116"/>
      <c r="IF59" s="116"/>
      <c r="IG59" s="116"/>
      <c r="IH59" s="116"/>
      <c r="II59" s="116"/>
      <c r="IJ59" s="116"/>
      <c r="IK59" s="116"/>
      <c r="IL59" s="116"/>
      <c r="IM59" s="116"/>
      <c r="IN59" s="116"/>
    </row>
    <row r="60" spans="1:249" s="117" customFormat="1" ht="22.8" x14ac:dyDescent="0.3">
      <c r="A60" s="92">
        <v>2981</v>
      </c>
      <c r="B60" s="26" t="s">
        <v>46</v>
      </c>
      <c r="C60" s="25">
        <v>130000</v>
      </c>
      <c r="D60" s="25">
        <f t="shared" si="2"/>
        <v>300000</v>
      </c>
      <c r="E60" s="25">
        <v>20000</v>
      </c>
      <c r="F60" s="25">
        <v>25000</v>
      </c>
      <c r="G60" s="25">
        <v>25000</v>
      </c>
      <c r="H60" s="25">
        <v>25000</v>
      </c>
      <c r="I60" s="25">
        <v>20000</v>
      </c>
      <c r="J60" s="25">
        <v>25000</v>
      </c>
      <c r="K60" s="25">
        <v>35000</v>
      </c>
      <c r="L60" s="25">
        <v>35000</v>
      </c>
      <c r="M60" s="25">
        <v>30000</v>
      </c>
      <c r="N60" s="25">
        <v>20000</v>
      </c>
      <c r="O60" s="25">
        <v>20000</v>
      </c>
      <c r="P60" s="25">
        <v>20000</v>
      </c>
      <c r="Q60" s="115"/>
      <c r="R60" s="116">
        <v>300000</v>
      </c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  <c r="DK60" s="116"/>
      <c r="DL60" s="116"/>
      <c r="DM60" s="116"/>
      <c r="DN60" s="116"/>
      <c r="DO60" s="116"/>
      <c r="DP60" s="116"/>
      <c r="DQ60" s="116"/>
      <c r="DR60" s="116"/>
      <c r="DS60" s="116"/>
      <c r="DT60" s="116"/>
      <c r="DU60" s="116"/>
      <c r="DV60" s="116"/>
      <c r="DW60" s="116"/>
      <c r="DX60" s="116"/>
      <c r="DY60" s="116"/>
      <c r="DZ60" s="116"/>
      <c r="EA60" s="116"/>
      <c r="EB60" s="116"/>
      <c r="EC60" s="116"/>
      <c r="ED60" s="116"/>
      <c r="EE60" s="116"/>
      <c r="EF60" s="116"/>
      <c r="EG60" s="116"/>
      <c r="EH60" s="116"/>
      <c r="EI60" s="116"/>
      <c r="EJ60" s="116"/>
      <c r="EK60" s="116"/>
      <c r="EL60" s="116"/>
      <c r="EM60" s="116"/>
      <c r="EN60" s="116"/>
      <c r="EO60" s="116"/>
      <c r="EP60" s="116"/>
      <c r="EQ60" s="116"/>
      <c r="ER60" s="116"/>
      <c r="ES60" s="116"/>
      <c r="ET60" s="116"/>
      <c r="EU60" s="116"/>
      <c r="EV60" s="116"/>
      <c r="EW60" s="116"/>
      <c r="EX60" s="116"/>
      <c r="EY60" s="116"/>
      <c r="EZ60" s="116"/>
      <c r="FA60" s="116"/>
      <c r="FB60" s="116"/>
      <c r="FC60" s="116"/>
      <c r="FD60" s="116"/>
      <c r="FE60" s="116"/>
      <c r="FF60" s="116"/>
      <c r="FG60" s="116"/>
      <c r="FH60" s="116"/>
      <c r="FI60" s="116"/>
      <c r="FJ60" s="116"/>
      <c r="FK60" s="116"/>
      <c r="FL60" s="116"/>
      <c r="FM60" s="116"/>
      <c r="FN60" s="116"/>
      <c r="FO60" s="116"/>
      <c r="FP60" s="116"/>
      <c r="FQ60" s="116"/>
      <c r="FR60" s="116"/>
      <c r="FS60" s="116"/>
      <c r="FT60" s="116"/>
      <c r="FU60" s="116"/>
      <c r="FV60" s="116"/>
      <c r="FW60" s="116"/>
      <c r="FX60" s="116"/>
      <c r="FY60" s="116"/>
      <c r="FZ60" s="116"/>
      <c r="GA60" s="116"/>
      <c r="GB60" s="116"/>
      <c r="GC60" s="116"/>
      <c r="GD60" s="116"/>
      <c r="GE60" s="116"/>
      <c r="GF60" s="116"/>
      <c r="GG60" s="116"/>
      <c r="GH60" s="116"/>
      <c r="GI60" s="116"/>
      <c r="GJ60" s="116"/>
      <c r="GK60" s="116"/>
      <c r="GL60" s="116"/>
      <c r="GM60" s="116"/>
      <c r="GN60" s="116"/>
      <c r="GO60" s="116"/>
      <c r="GP60" s="116"/>
      <c r="GQ60" s="116"/>
      <c r="GR60" s="116"/>
      <c r="GS60" s="116"/>
      <c r="GT60" s="116"/>
      <c r="GU60" s="116"/>
      <c r="GV60" s="116"/>
      <c r="GW60" s="116"/>
      <c r="GX60" s="116"/>
      <c r="GY60" s="116"/>
      <c r="GZ60" s="116"/>
      <c r="HA60" s="116"/>
      <c r="HB60" s="116"/>
      <c r="HC60" s="116"/>
      <c r="HD60" s="116"/>
      <c r="HE60" s="116"/>
      <c r="HF60" s="116"/>
      <c r="HG60" s="116"/>
      <c r="HH60" s="116"/>
      <c r="HI60" s="116"/>
      <c r="HJ60" s="116"/>
      <c r="HK60" s="116"/>
      <c r="HL60" s="116"/>
      <c r="HM60" s="116"/>
      <c r="HN60" s="116"/>
      <c r="HO60" s="116"/>
      <c r="HP60" s="116"/>
      <c r="HQ60" s="116"/>
      <c r="HR60" s="116"/>
      <c r="HS60" s="116"/>
      <c r="HT60" s="116"/>
      <c r="HU60" s="116"/>
      <c r="HV60" s="116"/>
      <c r="HW60" s="116"/>
      <c r="HX60" s="116"/>
      <c r="HY60" s="116"/>
      <c r="HZ60" s="116"/>
      <c r="IA60" s="116"/>
      <c r="IB60" s="116"/>
      <c r="IC60" s="116"/>
      <c r="ID60" s="116"/>
      <c r="IE60" s="116"/>
      <c r="IF60" s="116"/>
      <c r="IG60" s="116"/>
      <c r="IH60" s="116"/>
      <c r="II60" s="116"/>
      <c r="IJ60" s="116"/>
      <c r="IK60" s="116"/>
      <c r="IL60" s="116"/>
      <c r="IM60" s="116"/>
      <c r="IN60" s="116"/>
    </row>
    <row r="61" spans="1:249" s="28" customFormat="1" x14ac:dyDescent="0.3">
      <c r="A61" s="79"/>
      <c r="B61" s="81" t="s">
        <v>47</v>
      </c>
      <c r="C61" s="81">
        <f t="shared" ref="C61:P61" si="3">SUM(C35:C60)</f>
        <v>1283550</v>
      </c>
      <c r="D61" s="82">
        <f t="shared" si="3"/>
        <v>2204360</v>
      </c>
      <c r="E61" s="83">
        <f t="shared" si="3"/>
        <v>44000</v>
      </c>
      <c r="F61" s="83">
        <f t="shared" si="3"/>
        <v>249500</v>
      </c>
      <c r="G61" s="83">
        <f t="shared" si="3"/>
        <v>168000</v>
      </c>
      <c r="H61" s="83">
        <f t="shared" si="3"/>
        <v>168000</v>
      </c>
      <c r="I61" s="83">
        <f t="shared" si="3"/>
        <v>211750</v>
      </c>
      <c r="J61" s="83">
        <f t="shared" si="3"/>
        <v>248750</v>
      </c>
      <c r="K61" s="83">
        <f t="shared" si="3"/>
        <v>256350</v>
      </c>
      <c r="L61" s="83">
        <f t="shared" si="3"/>
        <v>208250</v>
      </c>
      <c r="M61" s="83">
        <f t="shared" si="3"/>
        <v>184250</v>
      </c>
      <c r="N61" s="83">
        <f t="shared" si="3"/>
        <v>168250</v>
      </c>
      <c r="O61" s="83">
        <f t="shared" si="3"/>
        <v>185750</v>
      </c>
      <c r="P61" s="83">
        <f t="shared" si="3"/>
        <v>111510</v>
      </c>
      <c r="Q61" s="114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</row>
    <row r="62" spans="1:249" x14ac:dyDescent="0.3">
      <c r="A62" s="22">
        <v>3111</v>
      </c>
      <c r="B62" s="26" t="s">
        <v>48</v>
      </c>
      <c r="C62" s="24">
        <v>243200.01</v>
      </c>
      <c r="D62" s="25">
        <f t="shared" si="2"/>
        <v>300000</v>
      </c>
      <c r="E62" s="25">
        <v>25000</v>
      </c>
      <c r="F62" s="25">
        <v>25000</v>
      </c>
      <c r="G62" s="25">
        <v>25000</v>
      </c>
      <c r="H62" s="25">
        <v>25000</v>
      </c>
      <c r="I62" s="25">
        <v>25000</v>
      </c>
      <c r="J62" s="25">
        <v>25000</v>
      </c>
      <c r="K62" s="25">
        <v>25000</v>
      </c>
      <c r="L62" s="25">
        <v>25000</v>
      </c>
      <c r="M62" s="25">
        <v>25000</v>
      </c>
      <c r="N62" s="25">
        <v>25000</v>
      </c>
      <c r="O62" s="25">
        <v>25000</v>
      </c>
      <c r="P62" s="25">
        <v>25000</v>
      </c>
      <c r="Q62" s="114"/>
      <c r="R62" s="20">
        <v>300000</v>
      </c>
      <c r="T62" s="20">
        <f>280000-94415</f>
        <v>185585</v>
      </c>
      <c r="IO62"/>
    </row>
    <row r="63" spans="1:249" ht="22.8" x14ac:dyDescent="0.3">
      <c r="A63" s="22">
        <v>3113</v>
      </c>
      <c r="B63" s="26" t="s">
        <v>49</v>
      </c>
      <c r="C63" s="24">
        <v>33600</v>
      </c>
      <c r="D63" s="25">
        <f>SUM(E63:P63)</f>
        <v>30000</v>
      </c>
      <c r="E63" s="25">
        <v>2500</v>
      </c>
      <c r="F63" s="25">
        <v>2500</v>
      </c>
      <c r="G63" s="25">
        <v>2500</v>
      </c>
      <c r="H63" s="25">
        <v>2500</v>
      </c>
      <c r="I63" s="25">
        <v>2500</v>
      </c>
      <c r="J63" s="25">
        <v>2500</v>
      </c>
      <c r="K63" s="25">
        <v>2500</v>
      </c>
      <c r="L63" s="25">
        <v>2500</v>
      </c>
      <c r="M63" s="25">
        <v>2500</v>
      </c>
      <c r="N63" s="25">
        <v>2500</v>
      </c>
      <c r="O63" s="25">
        <v>2500</v>
      </c>
      <c r="P63" s="25">
        <v>2500</v>
      </c>
      <c r="Q63" s="114"/>
      <c r="R63" s="20">
        <v>36000</v>
      </c>
      <c r="IO63"/>
    </row>
    <row r="64" spans="1:249" x14ac:dyDescent="0.3">
      <c r="A64" s="22">
        <v>3141</v>
      </c>
      <c r="B64" s="26" t="s">
        <v>50</v>
      </c>
      <c r="C64" s="24">
        <v>6204</v>
      </c>
      <c r="D64" s="25">
        <f t="shared" si="2"/>
        <v>6000</v>
      </c>
      <c r="E64" s="25">
        <v>500</v>
      </c>
      <c r="F64" s="25">
        <v>500</v>
      </c>
      <c r="G64" s="25">
        <v>500</v>
      </c>
      <c r="H64" s="25">
        <v>500</v>
      </c>
      <c r="I64" s="25">
        <v>500</v>
      </c>
      <c r="J64" s="25">
        <v>500</v>
      </c>
      <c r="K64" s="25">
        <v>500</v>
      </c>
      <c r="L64" s="25">
        <v>500</v>
      </c>
      <c r="M64" s="25">
        <v>500</v>
      </c>
      <c r="N64" s="25">
        <v>500</v>
      </c>
      <c r="O64" s="25">
        <v>500</v>
      </c>
      <c r="P64" s="25">
        <v>500</v>
      </c>
      <c r="Q64" s="114"/>
      <c r="R64" s="20">
        <v>6000</v>
      </c>
      <c r="IO64"/>
    </row>
    <row r="65" spans="1:249" ht="22.8" x14ac:dyDescent="0.3">
      <c r="A65" s="22">
        <v>3171</v>
      </c>
      <c r="B65" s="26" t="s">
        <v>51</v>
      </c>
      <c r="C65" s="24">
        <v>10380</v>
      </c>
      <c r="D65" s="25">
        <f t="shared" si="2"/>
        <v>6000</v>
      </c>
      <c r="E65" s="25">
        <v>500</v>
      </c>
      <c r="F65" s="25">
        <v>500</v>
      </c>
      <c r="G65" s="25">
        <v>500</v>
      </c>
      <c r="H65" s="25">
        <v>500</v>
      </c>
      <c r="I65" s="25">
        <v>500</v>
      </c>
      <c r="J65" s="25">
        <v>500</v>
      </c>
      <c r="K65" s="25">
        <v>500</v>
      </c>
      <c r="L65" s="25">
        <v>500</v>
      </c>
      <c r="M65" s="25">
        <v>500</v>
      </c>
      <c r="N65" s="25">
        <v>500</v>
      </c>
      <c r="O65" s="25">
        <v>500</v>
      </c>
      <c r="P65" s="25">
        <v>500</v>
      </c>
      <c r="Q65" s="114"/>
      <c r="R65" s="20">
        <v>6000</v>
      </c>
      <c r="IO65"/>
    </row>
    <row r="66" spans="1:249" x14ac:dyDescent="0.3">
      <c r="A66" s="22">
        <v>3232</v>
      </c>
      <c r="B66" s="26" t="s">
        <v>52</v>
      </c>
      <c r="C66" s="24"/>
      <c r="D66" s="25">
        <f t="shared" si="2"/>
        <v>20400</v>
      </c>
      <c r="E66" s="25">
        <v>1700</v>
      </c>
      <c r="F66" s="25">
        <v>1700</v>
      </c>
      <c r="G66" s="25">
        <v>1700</v>
      </c>
      <c r="H66" s="25">
        <v>1700</v>
      </c>
      <c r="I66" s="25">
        <v>1700</v>
      </c>
      <c r="J66" s="25">
        <v>1700</v>
      </c>
      <c r="K66" s="25">
        <v>1700</v>
      </c>
      <c r="L66" s="25">
        <v>1700</v>
      </c>
      <c r="M66" s="25">
        <v>1700</v>
      </c>
      <c r="N66" s="25">
        <v>1700</v>
      </c>
      <c r="O66" s="25">
        <v>1700</v>
      </c>
      <c r="P66" s="25">
        <v>1700</v>
      </c>
      <c r="Q66" s="114"/>
      <c r="R66" s="20">
        <v>20400</v>
      </c>
      <c r="IO66"/>
    </row>
    <row r="67" spans="1:249" x14ac:dyDescent="0.3">
      <c r="A67" s="22">
        <v>3233</v>
      </c>
      <c r="B67" s="26" t="s">
        <v>53</v>
      </c>
      <c r="C67" s="24"/>
      <c r="D67" s="25">
        <f t="shared" si="2"/>
        <v>11310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2262</v>
      </c>
      <c r="L67" s="25">
        <v>2262</v>
      </c>
      <c r="M67" s="25">
        <v>2262</v>
      </c>
      <c r="N67" s="25">
        <v>2262</v>
      </c>
      <c r="O67" s="25">
        <v>2262</v>
      </c>
      <c r="P67" s="25">
        <v>0</v>
      </c>
      <c r="Q67" s="114"/>
      <c r="R67" s="20">
        <v>27144</v>
      </c>
      <c r="IO67"/>
    </row>
    <row r="68" spans="1:249" ht="22.8" x14ac:dyDescent="0.3">
      <c r="A68" s="22">
        <v>3261</v>
      </c>
      <c r="B68" s="26" t="s">
        <v>54</v>
      </c>
      <c r="C68" s="24"/>
      <c r="D68" s="25">
        <f t="shared" si="2"/>
        <v>58000</v>
      </c>
      <c r="E68" s="25">
        <v>0</v>
      </c>
      <c r="F68" s="25">
        <v>0</v>
      </c>
      <c r="G68" s="25">
        <v>0</v>
      </c>
      <c r="H68" s="25">
        <v>0</v>
      </c>
      <c r="I68" s="25">
        <v>29000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29000</v>
      </c>
      <c r="P68" s="25">
        <v>0</v>
      </c>
      <c r="Q68" s="114"/>
      <c r="R68" s="20">
        <v>185600</v>
      </c>
      <c r="IO68"/>
    </row>
    <row r="69" spans="1:249" x14ac:dyDescent="0.3">
      <c r="A69" s="22">
        <v>3311</v>
      </c>
      <c r="B69" s="26" t="s">
        <v>55</v>
      </c>
      <c r="C69" s="24">
        <v>20000</v>
      </c>
      <c r="D69" s="25">
        <f t="shared" si="2"/>
        <v>175160</v>
      </c>
      <c r="E69" s="25">
        <v>0</v>
      </c>
      <c r="F69" s="25">
        <v>0</v>
      </c>
      <c r="G69" s="25">
        <v>5800</v>
      </c>
      <c r="H69" s="25">
        <v>5800</v>
      </c>
      <c r="I69" s="25">
        <v>5800</v>
      </c>
      <c r="J69" s="25">
        <v>5800</v>
      </c>
      <c r="K69" s="25">
        <v>5800</v>
      </c>
      <c r="L69" s="25">
        <f>80040+5800</f>
        <v>85840</v>
      </c>
      <c r="M69" s="25">
        <v>5800</v>
      </c>
      <c r="N69" s="25">
        <v>5800</v>
      </c>
      <c r="O69" s="25">
        <f>37120+5800</f>
        <v>42920</v>
      </c>
      <c r="P69" s="25">
        <v>5800</v>
      </c>
      <c r="Q69" s="114"/>
      <c r="R69" s="20">
        <v>92800</v>
      </c>
      <c r="IO69"/>
    </row>
    <row r="70" spans="1:249" x14ac:dyDescent="0.3">
      <c r="A70" s="22">
        <v>3363</v>
      </c>
      <c r="B70" s="26" t="s">
        <v>56</v>
      </c>
      <c r="C70" s="24">
        <v>45000</v>
      </c>
      <c r="D70" s="25">
        <f t="shared" si="2"/>
        <v>14320</v>
      </c>
      <c r="E70" s="25">
        <v>6160</v>
      </c>
      <c r="F70" s="25">
        <v>0</v>
      </c>
      <c r="G70" s="25">
        <v>0</v>
      </c>
      <c r="H70" s="25">
        <v>0</v>
      </c>
      <c r="I70" s="25">
        <v>3160</v>
      </c>
      <c r="J70" s="25">
        <v>5000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114"/>
      <c r="R70" s="20">
        <v>14320</v>
      </c>
      <c r="IO70"/>
    </row>
    <row r="71" spans="1:249" x14ac:dyDescent="0.3">
      <c r="A71" s="22">
        <v>3366</v>
      </c>
      <c r="B71" s="26" t="s">
        <v>135</v>
      </c>
      <c r="C71" s="24">
        <v>8400</v>
      </c>
      <c r="D71" s="25">
        <f t="shared" si="2"/>
        <v>23200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23200</v>
      </c>
      <c r="M71" s="25">
        <v>0</v>
      </c>
      <c r="N71" s="25">
        <v>0</v>
      </c>
      <c r="O71" s="25">
        <v>0</v>
      </c>
      <c r="P71" s="25">
        <v>0</v>
      </c>
      <c r="Q71" s="114"/>
      <c r="R71" s="20">
        <v>30000</v>
      </c>
      <c r="IO71"/>
    </row>
    <row r="72" spans="1:249" x14ac:dyDescent="0.3">
      <c r="A72" s="22">
        <v>3381</v>
      </c>
      <c r="B72" s="26" t="s">
        <v>57</v>
      </c>
      <c r="C72" s="25">
        <v>3400</v>
      </c>
      <c r="D72" s="25">
        <f t="shared" si="2"/>
        <v>15000</v>
      </c>
      <c r="E72" s="25">
        <v>1250</v>
      </c>
      <c r="F72" s="25">
        <v>1250</v>
      </c>
      <c r="G72" s="25">
        <v>1250</v>
      </c>
      <c r="H72" s="25">
        <v>1250</v>
      </c>
      <c r="I72" s="25">
        <v>1250</v>
      </c>
      <c r="J72" s="25">
        <v>1250</v>
      </c>
      <c r="K72" s="25">
        <v>1250</v>
      </c>
      <c r="L72" s="25">
        <v>1250</v>
      </c>
      <c r="M72" s="25">
        <v>1250</v>
      </c>
      <c r="N72" s="25">
        <v>1250</v>
      </c>
      <c r="O72" s="25">
        <v>1250</v>
      </c>
      <c r="P72" s="25">
        <v>1250</v>
      </c>
      <c r="Q72" s="114"/>
      <c r="R72" s="20">
        <v>15000</v>
      </c>
      <c r="IO72"/>
    </row>
    <row r="73" spans="1:249" x14ac:dyDescent="0.3">
      <c r="A73" s="22">
        <v>3391</v>
      </c>
      <c r="B73" s="26" t="s">
        <v>58</v>
      </c>
      <c r="C73" s="24"/>
      <c r="D73" s="25">
        <f t="shared" si="2"/>
        <v>23200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23200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114"/>
      <c r="R73" s="20">
        <v>23200</v>
      </c>
      <c r="IO73"/>
    </row>
    <row r="74" spans="1:249" x14ac:dyDescent="0.3">
      <c r="A74" s="22">
        <v>3411</v>
      </c>
      <c r="B74" s="26" t="s">
        <v>59</v>
      </c>
      <c r="C74" s="24">
        <v>20000</v>
      </c>
      <c r="D74" s="25">
        <f t="shared" si="2"/>
        <v>11078</v>
      </c>
      <c r="E74" s="25">
        <v>880</v>
      </c>
      <c r="F74" s="25">
        <v>880</v>
      </c>
      <c r="G74" s="25">
        <v>880</v>
      </c>
      <c r="H74" s="25">
        <v>1055</v>
      </c>
      <c r="I74" s="25">
        <v>880</v>
      </c>
      <c r="J74" s="25">
        <v>1055</v>
      </c>
      <c r="K74" s="25">
        <v>1048</v>
      </c>
      <c r="L74" s="25">
        <v>880</v>
      </c>
      <c r="M74" s="25">
        <v>880</v>
      </c>
      <c r="N74" s="25">
        <v>880</v>
      </c>
      <c r="O74" s="25">
        <v>880</v>
      </c>
      <c r="P74" s="25">
        <v>880</v>
      </c>
      <c r="Q74" s="114"/>
      <c r="R74" s="20">
        <v>18900</v>
      </c>
      <c r="IO74"/>
    </row>
    <row r="75" spans="1:249" x14ac:dyDescent="0.3">
      <c r="A75" s="22">
        <v>3451</v>
      </c>
      <c r="B75" s="26" t="s">
        <v>60</v>
      </c>
      <c r="C75" s="24">
        <v>263318</v>
      </c>
      <c r="D75" s="25">
        <f t="shared" si="2"/>
        <v>257480</v>
      </c>
      <c r="E75" s="25">
        <v>0</v>
      </c>
      <c r="F75" s="25">
        <v>257480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114"/>
      <c r="R75" s="20">
        <v>250000</v>
      </c>
      <c r="IO75"/>
    </row>
    <row r="76" spans="1:249" x14ac:dyDescent="0.3">
      <c r="A76" s="22">
        <v>3471</v>
      </c>
      <c r="B76" s="23" t="s">
        <v>61</v>
      </c>
      <c r="C76" s="24"/>
      <c r="D76" s="25">
        <f t="shared" si="2"/>
        <v>23200</v>
      </c>
      <c r="E76" s="25">
        <v>23200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114"/>
      <c r="R76" s="20">
        <v>23200</v>
      </c>
      <c r="IO76"/>
    </row>
    <row r="77" spans="1:249" ht="22.8" x14ac:dyDescent="0.3">
      <c r="A77" s="22">
        <v>3511</v>
      </c>
      <c r="B77" s="23" t="s">
        <v>62</v>
      </c>
      <c r="C77" s="24">
        <v>6000</v>
      </c>
      <c r="D77" s="25">
        <f t="shared" si="2"/>
        <v>5000</v>
      </c>
      <c r="E77" s="25">
        <v>0</v>
      </c>
      <c r="F77" s="25">
        <v>0</v>
      </c>
      <c r="G77" s="25">
        <v>0</v>
      </c>
      <c r="H77" s="25">
        <v>0</v>
      </c>
      <c r="I77" s="25">
        <v>5000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114"/>
      <c r="R77" s="20">
        <v>10000</v>
      </c>
      <c r="IO77"/>
    </row>
    <row r="78" spans="1:249" ht="22.8" x14ac:dyDescent="0.3">
      <c r="A78" s="22">
        <v>3512</v>
      </c>
      <c r="B78" s="26" t="s">
        <v>118</v>
      </c>
      <c r="C78" s="25"/>
      <c r="D78" s="25">
        <f t="shared" si="2"/>
        <v>35000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35000</v>
      </c>
      <c r="N78" s="25">
        <v>0</v>
      </c>
      <c r="O78" s="25">
        <v>0</v>
      </c>
      <c r="P78" s="25">
        <v>0</v>
      </c>
      <c r="Q78" s="114"/>
      <c r="R78" s="20">
        <v>50000</v>
      </c>
      <c r="IO78"/>
    </row>
    <row r="79" spans="1:249" ht="22.8" x14ac:dyDescent="0.3">
      <c r="A79" s="22">
        <v>3531</v>
      </c>
      <c r="B79" s="23" t="s">
        <v>63</v>
      </c>
      <c r="C79" s="24">
        <v>10000</v>
      </c>
      <c r="D79" s="25">
        <f t="shared" si="2"/>
        <v>11600</v>
      </c>
      <c r="E79" s="25">
        <v>0</v>
      </c>
      <c r="F79" s="25">
        <v>0</v>
      </c>
      <c r="G79" s="25">
        <v>11600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114"/>
      <c r="R79" s="20">
        <v>11600</v>
      </c>
      <c r="IO79"/>
    </row>
    <row r="80" spans="1:249" ht="22.8" x14ac:dyDescent="0.3">
      <c r="A80" s="22">
        <v>3551</v>
      </c>
      <c r="B80" s="23" t="s">
        <v>64</v>
      </c>
      <c r="C80" s="24">
        <v>33000</v>
      </c>
      <c r="D80" s="25">
        <f t="shared" si="2"/>
        <v>50000</v>
      </c>
      <c r="E80" s="25">
        <v>0</v>
      </c>
      <c r="F80" s="25">
        <v>3000</v>
      </c>
      <c r="G80" s="25">
        <v>6500</v>
      </c>
      <c r="H80" s="25">
        <v>5000</v>
      </c>
      <c r="I80" s="25">
        <v>5000</v>
      </c>
      <c r="J80" s="25">
        <v>5000</v>
      </c>
      <c r="K80" s="25">
        <v>5000</v>
      </c>
      <c r="L80" s="25">
        <v>5000</v>
      </c>
      <c r="M80" s="25">
        <v>5000</v>
      </c>
      <c r="N80" s="25">
        <v>5000</v>
      </c>
      <c r="O80" s="25">
        <v>4000</v>
      </c>
      <c r="P80" s="25">
        <v>1500</v>
      </c>
      <c r="Q80" s="114"/>
      <c r="R80" s="20">
        <v>70000</v>
      </c>
      <c r="IO80"/>
    </row>
    <row r="81" spans="1:249" ht="22.8" x14ac:dyDescent="0.3">
      <c r="A81" s="22">
        <v>3571</v>
      </c>
      <c r="B81" s="23" t="s">
        <v>65</v>
      </c>
      <c r="C81" s="24">
        <v>50000</v>
      </c>
      <c r="D81" s="25">
        <f t="shared" si="2"/>
        <v>100000</v>
      </c>
      <c r="E81" s="25">
        <v>0</v>
      </c>
      <c r="F81" s="25">
        <v>5000</v>
      </c>
      <c r="G81" s="25">
        <v>5000</v>
      </c>
      <c r="H81" s="25">
        <v>5000</v>
      </c>
      <c r="I81" s="25">
        <v>10000</v>
      </c>
      <c r="J81" s="25">
        <v>15000</v>
      </c>
      <c r="K81" s="25">
        <v>15000</v>
      </c>
      <c r="L81" s="25">
        <v>15000</v>
      </c>
      <c r="M81" s="25">
        <v>10000</v>
      </c>
      <c r="N81" s="25">
        <v>10000</v>
      </c>
      <c r="O81" s="25">
        <v>5000</v>
      </c>
      <c r="P81" s="25">
        <v>5000</v>
      </c>
      <c r="Q81" s="114"/>
      <c r="R81" s="20">
        <v>240000</v>
      </c>
      <c r="IO81"/>
    </row>
    <row r="82" spans="1:249" x14ac:dyDescent="0.3">
      <c r="A82" s="22">
        <v>3591</v>
      </c>
      <c r="B82" s="26" t="s">
        <v>66</v>
      </c>
      <c r="C82" s="25"/>
      <c r="D82" s="25">
        <f t="shared" si="2"/>
        <v>40000</v>
      </c>
      <c r="E82" s="25">
        <v>0</v>
      </c>
      <c r="F82" s="25">
        <v>0</v>
      </c>
      <c r="G82" s="25">
        <v>0</v>
      </c>
      <c r="H82" s="25">
        <v>0</v>
      </c>
      <c r="I82" s="25">
        <v>40000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114"/>
      <c r="R82" s="20">
        <v>50000</v>
      </c>
      <c r="IO82"/>
    </row>
    <row r="83" spans="1:249" ht="22.8" x14ac:dyDescent="0.3">
      <c r="A83" s="22">
        <v>3572</v>
      </c>
      <c r="B83" s="23" t="s">
        <v>67</v>
      </c>
      <c r="C83" s="24">
        <v>2500</v>
      </c>
      <c r="D83" s="25">
        <f t="shared" si="2"/>
        <v>34800</v>
      </c>
      <c r="E83" s="25">
        <v>0</v>
      </c>
      <c r="F83" s="25">
        <v>0</v>
      </c>
      <c r="G83" s="25">
        <v>0</v>
      </c>
      <c r="H83" s="25">
        <v>8700</v>
      </c>
      <c r="I83" s="25">
        <v>0</v>
      </c>
      <c r="J83" s="25">
        <v>17400</v>
      </c>
      <c r="K83" s="25">
        <v>0</v>
      </c>
      <c r="L83" s="25">
        <v>0</v>
      </c>
      <c r="M83" s="25">
        <v>0</v>
      </c>
      <c r="N83" s="25">
        <v>0</v>
      </c>
      <c r="O83" s="25">
        <v>8700</v>
      </c>
      <c r="P83" s="25">
        <v>0</v>
      </c>
      <c r="Q83" s="114"/>
      <c r="R83" s="20">
        <v>50000</v>
      </c>
      <c r="IO83"/>
    </row>
    <row r="84" spans="1:249" ht="22.8" x14ac:dyDescent="0.3">
      <c r="A84" s="22">
        <v>3621</v>
      </c>
      <c r="B84" s="23" t="s">
        <v>68</v>
      </c>
      <c r="C84" s="24">
        <v>3691</v>
      </c>
      <c r="D84" s="25">
        <f t="shared" si="2"/>
        <v>26970</v>
      </c>
      <c r="E84" s="25">
        <v>0</v>
      </c>
      <c r="F84" s="25">
        <v>0</v>
      </c>
      <c r="G84" s="25">
        <v>11600</v>
      </c>
      <c r="H84" s="25">
        <v>0</v>
      </c>
      <c r="I84" s="25">
        <v>0</v>
      </c>
      <c r="J84" s="25">
        <v>15370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114"/>
      <c r="R84" s="20">
        <v>40000</v>
      </c>
      <c r="IO84"/>
    </row>
    <row r="85" spans="1:249" x14ac:dyDescent="0.3">
      <c r="A85" s="22">
        <v>3921</v>
      </c>
      <c r="B85" s="23" t="s">
        <v>69</v>
      </c>
      <c r="C85" s="24">
        <v>1500</v>
      </c>
      <c r="D85" s="25">
        <f t="shared" si="2"/>
        <v>5000</v>
      </c>
      <c r="E85" s="25">
        <v>5000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114"/>
      <c r="R85" s="20">
        <v>5000</v>
      </c>
      <c r="IO85"/>
    </row>
    <row r="86" spans="1:249" x14ac:dyDescent="0.3">
      <c r="A86" s="22">
        <v>3941</v>
      </c>
      <c r="B86" s="23" t="s">
        <v>70</v>
      </c>
      <c r="C86" s="24">
        <v>0</v>
      </c>
      <c r="D86" s="25">
        <f t="shared" si="2"/>
        <v>5000</v>
      </c>
      <c r="E86" s="25">
        <v>5000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114"/>
      <c r="R86" s="20">
        <v>5000</v>
      </c>
      <c r="IO86"/>
    </row>
    <row r="87" spans="1:249" x14ac:dyDescent="0.3">
      <c r="A87" s="22">
        <v>3993</v>
      </c>
      <c r="B87" s="23" t="s">
        <v>71</v>
      </c>
      <c r="C87" s="24">
        <v>645000</v>
      </c>
      <c r="D87" s="25">
        <f t="shared" si="2"/>
        <v>11812</v>
      </c>
      <c r="E87" s="25">
        <v>1000</v>
      </c>
      <c r="F87" s="25">
        <v>812</v>
      </c>
      <c r="G87" s="25">
        <v>1000</v>
      </c>
      <c r="H87" s="25">
        <v>1000</v>
      </c>
      <c r="I87" s="25">
        <v>1000</v>
      </c>
      <c r="J87" s="25">
        <v>1000</v>
      </c>
      <c r="K87" s="25">
        <v>1000</v>
      </c>
      <c r="L87" s="25">
        <v>1000</v>
      </c>
      <c r="M87" s="25">
        <v>1000</v>
      </c>
      <c r="N87" s="25">
        <v>1000</v>
      </c>
      <c r="O87" s="25">
        <v>1000</v>
      </c>
      <c r="P87" s="25">
        <v>1000</v>
      </c>
      <c r="Q87" s="114"/>
      <c r="R87" s="20">
        <v>18921</v>
      </c>
      <c r="IO87"/>
    </row>
    <row r="88" spans="1:249" s="28" customFormat="1" x14ac:dyDescent="0.3">
      <c r="A88" s="79"/>
      <c r="B88" s="81" t="s">
        <v>72</v>
      </c>
      <c r="C88" s="81">
        <f t="shared" ref="C88:P88" si="4">SUM(C62:C87)</f>
        <v>1405193.01</v>
      </c>
      <c r="D88" s="82">
        <f t="shared" si="4"/>
        <v>1299530</v>
      </c>
      <c r="E88" s="83">
        <f t="shared" si="4"/>
        <v>72690</v>
      </c>
      <c r="F88" s="83">
        <f t="shared" si="4"/>
        <v>298622</v>
      </c>
      <c r="G88" s="83">
        <f t="shared" si="4"/>
        <v>73830</v>
      </c>
      <c r="H88" s="83">
        <f t="shared" si="4"/>
        <v>58005</v>
      </c>
      <c r="I88" s="83">
        <f t="shared" si="4"/>
        <v>131290</v>
      </c>
      <c r="J88" s="83">
        <f t="shared" si="4"/>
        <v>97075</v>
      </c>
      <c r="K88" s="83">
        <f t="shared" si="4"/>
        <v>84760</v>
      </c>
      <c r="L88" s="83">
        <f t="shared" si="4"/>
        <v>164632</v>
      </c>
      <c r="M88" s="83">
        <f t="shared" si="4"/>
        <v>91392</v>
      </c>
      <c r="N88" s="83">
        <f t="shared" si="4"/>
        <v>56392</v>
      </c>
      <c r="O88" s="83">
        <f t="shared" si="4"/>
        <v>125212</v>
      </c>
      <c r="P88" s="83">
        <f t="shared" si="4"/>
        <v>45630</v>
      </c>
      <c r="Q88" s="114"/>
      <c r="R88" s="28">
        <f>SUM(R62:R87)</f>
        <v>1599085</v>
      </c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</row>
    <row r="89" spans="1:249" x14ac:dyDescent="0.3">
      <c r="A89" s="22">
        <v>4419</v>
      </c>
      <c r="B89" s="23" t="s">
        <v>73</v>
      </c>
      <c r="C89" s="24">
        <v>167500</v>
      </c>
      <c r="D89" s="25">
        <f>SUM(E89:P89)</f>
        <v>10000</v>
      </c>
      <c r="E89" s="24">
        <v>10000</v>
      </c>
      <c r="F89" s="24">
        <v>0</v>
      </c>
      <c r="G89" s="84">
        <v>0</v>
      </c>
      <c r="H89" s="84">
        <v>0</v>
      </c>
      <c r="I89" s="84">
        <v>0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  <c r="P89" s="84">
        <v>0</v>
      </c>
      <c r="IO89"/>
    </row>
    <row r="90" spans="1:249" s="28" customFormat="1" x14ac:dyDescent="0.3">
      <c r="A90" s="79"/>
      <c r="B90" s="81" t="s">
        <v>114</v>
      </c>
      <c r="C90" s="81">
        <f>SUM(C89)</f>
        <v>167500</v>
      </c>
      <c r="D90" s="82">
        <f>SUM(D89)</f>
        <v>10000</v>
      </c>
      <c r="E90" s="83">
        <f t="shared" ref="E90:P90" si="5">SUM(E89:E89)</f>
        <v>10000</v>
      </c>
      <c r="F90" s="83">
        <f t="shared" si="5"/>
        <v>0</v>
      </c>
      <c r="G90" s="83">
        <f t="shared" si="5"/>
        <v>0</v>
      </c>
      <c r="H90" s="83">
        <f t="shared" si="5"/>
        <v>0</v>
      </c>
      <c r="I90" s="83">
        <f t="shared" si="5"/>
        <v>0</v>
      </c>
      <c r="J90" s="83">
        <f t="shared" si="5"/>
        <v>0</v>
      </c>
      <c r="K90" s="83">
        <f t="shared" si="5"/>
        <v>0</v>
      </c>
      <c r="L90" s="83">
        <f t="shared" si="5"/>
        <v>0</v>
      </c>
      <c r="M90" s="83">
        <f t="shared" si="5"/>
        <v>0</v>
      </c>
      <c r="N90" s="83">
        <f t="shared" si="5"/>
        <v>0</v>
      </c>
      <c r="O90" s="83">
        <f t="shared" si="5"/>
        <v>0</v>
      </c>
      <c r="P90" s="85">
        <f t="shared" si="5"/>
        <v>0</v>
      </c>
      <c r="Q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</row>
    <row r="91" spans="1:249" x14ac:dyDescent="0.3">
      <c r="A91" s="22">
        <v>5151</v>
      </c>
      <c r="B91" s="23" t="s">
        <v>74</v>
      </c>
      <c r="C91" s="24"/>
      <c r="D91" s="25">
        <f t="shared" ref="D91:D97" si="6">SUM(E91:P91)</f>
        <v>27840</v>
      </c>
      <c r="E91" s="25">
        <v>0</v>
      </c>
      <c r="F91" s="25">
        <v>0</v>
      </c>
      <c r="G91" s="25">
        <v>13920</v>
      </c>
      <c r="H91" s="25">
        <v>0</v>
      </c>
      <c r="I91" s="25">
        <v>13920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115"/>
      <c r="R91" s="115">
        <v>34800</v>
      </c>
      <c r="IO91"/>
    </row>
    <row r="92" spans="1:249" x14ac:dyDescent="0.3">
      <c r="A92" s="22">
        <v>5191</v>
      </c>
      <c r="B92" s="23" t="s">
        <v>75</v>
      </c>
      <c r="C92" s="24"/>
      <c r="D92" s="25">
        <f t="shared" si="6"/>
        <v>5800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5800</v>
      </c>
      <c r="N92" s="25">
        <v>0</v>
      </c>
      <c r="O92" s="25">
        <v>0</v>
      </c>
      <c r="P92" s="25">
        <v>0</v>
      </c>
      <c r="Q92" s="115"/>
      <c r="R92" s="115">
        <v>18545</v>
      </c>
      <c r="IO92"/>
    </row>
    <row r="93" spans="1:249" x14ac:dyDescent="0.3">
      <c r="A93" s="92">
        <v>5411</v>
      </c>
      <c r="B93" s="26" t="s">
        <v>136</v>
      </c>
      <c r="C93" s="24"/>
      <c r="D93" s="25">
        <f t="shared" si="6"/>
        <v>371600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371600</v>
      </c>
      <c r="M93" s="25">
        <v>0</v>
      </c>
      <c r="N93" s="25">
        <v>0</v>
      </c>
      <c r="O93" s="25">
        <v>0</v>
      </c>
      <c r="P93" s="25">
        <v>0</v>
      </c>
      <c r="Q93" s="115"/>
      <c r="R93" s="115">
        <v>371600</v>
      </c>
      <c r="IO93"/>
    </row>
    <row r="94" spans="1:249" x14ac:dyDescent="0.3">
      <c r="A94" s="92">
        <v>5651</v>
      </c>
      <c r="B94" s="26" t="s">
        <v>137</v>
      </c>
      <c r="C94" s="24"/>
      <c r="D94" s="25">
        <f t="shared" si="6"/>
        <v>11865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11865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115"/>
      <c r="R94" s="115">
        <v>21435</v>
      </c>
      <c r="IO94"/>
    </row>
    <row r="95" spans="1:249" x14ac:dyDescent="0.3">
      <c r="A95" s="92">
        <v>5671</v>
      </c>
      <c r="B95" s="26" t="s">
        <v>76</v>
      </c>
      <c r="C95" s="24"/>
      <c r="D95" s="25">
        <f t="shared" si="6"/>
        <v>427650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97480</v>
      </c>
      <c r="K95" s="25">
        <v>0</v>
      </c>
      <c r="L95" s="25">
        <v>330170</v>
      </c>
      <c r="M95" s="25">
        <v>0</v>
      </c>
      <c r="N95" s="25">
        <v>0</v>
      </c>
      <c r="O95" s="25">
        <v>0</v>
      </c>
      <c r="P95" s="25">
        <v>0</v>
      </c>
      <c r="Q95" s="115"/>
      <c r="R95" s="115">
        <v>525130</v>
      </c>
      <c r="IO95"/>
    </row>
    <row r="96" spans="1:249" x14ac:dyDescent="0.3">
      <c r="A96" s="92">
        <v>5781</v>
      </c>
      <c r="B96" s="26" t="s">
        <v>77</v>
      </c>
      <c r="C96" s="24"/>
      <c r="D96" s="25">
        <f t="shared" si="6"/>
        <v>105000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105000</v>
      </c>
      <c r="M96" s="25">
        <v>0</v>
      </c>
      <c r="N96" s="25">
        <v>0</v>
      </c>
      <c r="O96" s="25">
        <v>0</v>
      </c>
      <c r="P96" s="25">
        <v>0</v>
      </c>
      <c r="Q96" s="115"/>
      <c r="R96" s="115">
        <v>210000</v>
      </c>
      <c r="IO96"/>
    </row>
    <row r="97" spans="1:250" x14ac:dyDescent="0.3">
      <c r="A97" s="92">
        <v>5971</v>
      </c>
      <c r="B97" s="26" t="s">
        <v>78</v>
      </c>
      <c r="C97" s="24"/>
      <c r="D97" s="25">
        <f t="shared" si="6"/>
        <v>55000</v>
      </c>
      <c r="E97" s="25">
        <v>0</v>
      </c>
      <c r="F97" s="25">
        <v>0</v>
      </c>
      <c r="G97" s="25">
        <v>55000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115"/>
      <c r="R97" s="115">
        <v>55000</v>
      </c>
      <c r="IO97"/>
    </row>
    <row r="98" spans="1:250" s="28" customFormat="1" x14ac:dyDescent="0.3">
      <c r="A98" s="79"/>
      <c r="B98" s="81" t="s">
        <v>115</v>
      </c>
      <c r="C98" s="86"/>
      <c r="D98" s="87">
        <f t="shared" ref="D98:P98" si="7">SUM(D91:D97)</f>
        <v>1004755</v>
      </c>
      <c r="E98" s="87">
        <f t="shared" si="7"/>
        <v>0</v>
      </c>
      <c r="F98" s="87">
        <f t="shared" si="7"/>
        <v>0</v>
      </c>
      <c r="G98" s="87">
        <f t="shared" si="7"/>
        <v>68920</v>
      </c>
      <c r="H98" s="87">
        <f t="shared" si="7"/>
        <v>0</v>
      </c>
      <c r="I98" s="87">
        <f t="shared" si="7"/>
        <v>13920</v>
      </c>
      <c r="J98" s="87">
        <f t="shared" si="7"/>
        <v>109345</v>
      </c>
      <c r="K98" s="87">
        <f t="shared" si="7"/>
        <v>0</v>
      </c>
      <c r="L98" s="87">
        <f t="shared" si="7"/>
        <v>806770</v>
      </c>
      <c r="M98" s="87">
        <f t="shared" si="7"/>
        <v>5800</v>
      </c>
      <c r="N98" s="87">
        <f t="shared" si="7"/>
        <v>0</v>
      </c>
      <c r="O98" s="87">
        <f t="shared" si="7"/>
        <v>0</v>
      </c>
      <c r="P98" s="87">
        <f t="shared" si="7"/>
        <v>0</v>
      </c>
      <c r="Q98" s="115"/>
      <c r="R98" s="115">
        <f>SUM(R91:R97)</f>
        <v>1236510</v>
      </c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</row>
    <row r="99" spans="1:250" x14ac:dyDescent="0.3">
      <c r="A99" s="19"/>
      <c r="B99" s="18"/>
      <c r="C99" s="30"/>
      <c r="D99" s="30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  <c r="FE99" s="29"/>
      <c r="FF99" s="29"/>
      <c r="FG99" s="29"/>
      <c r="FH99" s="29"/>
      <c r="FI99" s="29"/>
      <c r="FJ99" s="29"/>
      <c r="FK99" s="29"/>
      <c r="FL99" s="29"/>
      <c r="FM99" s="29"/>
      <c r="FN99" s="29"/>
      <c r="FO99" s="29"/>
      <c r="FP99" s="29"/>
      <c r="FQ99" s="29"/>
      <c r="FR99" s="29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9"/>
      <c r="GD99" s="29"/>
      <c r="GE99" s="29"/>
      <c r="GF99" s="29"/>
      <c r="GG99" s="29"/>
      <c r="GH99" s="29"/>
      <c r="GI99" s="29"/>
      <c r="GJ99" s="29"/>
      <c r="GK99" s="29"/>
      <c r="GL99" s="29"/>
      <c r="GM99" s="29"/>
      <c r="GN99" s="29"/>
      <c r="GO99" s="29"/>
      <c r="GP99" s="29"/>
      <c r="GQ99" s="29"/>
      <c r="GR99" s="29"/>
      <c r="GS99" s="29"/>
      <c r="GT99" s="29"/>
      <c r="GU99" s="29"/>
      <c r="GV99" s="29"/>
      <c r="GW99" s="29"/>
      <c r="GX99" s="29"/>
      <c r="GY99" s="29"/>
      <c r="GZ99" s="29"/>
      <c r="HA99" s="29"/>
      <c r="HB99" s="29"/>
      <c r="HC99" s="29"/>
      <c r="HD99" s="29"/>
      <c r="HE99" s="29"/>
      <c r="HF99" s="29"/>
      <c r="HG99" s="29"/>
      <c r="HH99" s="29"/>
      <c r="HI99" s="29"/>
      <c r="HJ99" s="29"/>
      <c r="HK99" s="29"/>
      <c r="HL99" s="29"/>
      <c r="HM99" s="29"/>
      <c r="HN99" s="29"/>
      <c r="HO99" s="29"/>
      <c r="HP99" s="29"/>
      <c r="HQ99" s="29"/>
      <c r="HR99" s="29"/>
      <c r="HS99" s="29"/>
      <c r="HT99" s="29"/>
      <c r="HU99" s="29"/>
      <c r="HV99" s="29"/>
      <c r="HW99" s="29"/>
      <c r="HX99" s="29"/>
      <c r="HY99" s="29"/>
      <c r="HZ99" s="29"/>
      <c r="IA99" s="29"/>
      <c r="IB99" s="29"/>
      <c r="IC99" s="29"/>
      <c r="ID99" s="29"/>
      <c r="IE99" s="29"/>
      <c r="IF99" s="29"/>
      <c r="IG99" s="29"/>
      <c r="IH99" s="29"/>
      <c r="II99" s="29"/>
      <c r="IJ99" s="29"/>
      <c r="IK99" s="29"/>
      <c r="IL99" s="29"/>
      <c r="IM99" s="29"/>
      <c r="IN99" s="29"/>
      <c r="IO99"/>
    </row>
    <row r="100" spans="1:250" s="28" customFormat="1" x14ac:dyDescent="0.3">
      <c r="A100" s="88"/>
      <c r="B100" s="81" t="s">
        <v>79</v>
      </c>
      <c r="C100" s="81">
        <f>+SUM(C10:C90)/2</f>
        <v>23242820.699999996</v>
      </c>
      <c r="D100" s="81">
        <f t="shared" ref="D100:P100" si="8">D34+D61+D88+D90+D98</f>
        <v>29613345</v>
      </c>
      <c r="E100" s="81">
        <f t="shared" si="8"/>
        <v>2003690</v>
      </c>
      <c r="F100" s="81">
        <f t="shared" si="8"/>
        <v>2453622</v>
      </c>
      <c r="G100" s="81">
        <f t="shared" si="8"/>
        <v>2394250</v>
      </c>
      <c r="H100" s="81">
        <f t="shared" si="8"/>
        <v>2766505</v>
      </c>
      <c r="I100" s="81">
        <f t="shared" si="8"/>
        <v>2185960</v>
      </c>
      <c r="J100" s="81">
        <f t="shared" si="8"/>
        <v>2345670</v>
      </c>
      <c r="K100" s="81">
        <f t="shared" si="8"/>
        <v>2309610</v>
      </c>
      <c r="L100" s="81">
        <f t="shared" si="8"/>
        <v>3202152</v>
      </c>
      <c r="M100" s="81">
        <f t="shared" si="8"/>
        <v>2619942</v>
      </c>
      <c r="N100" s="81">
        <f t="shared" si="8"/>
        <v>2038142</v>
      </c>
      <c r="O100" s="81">
        <f t="shared" si="8"/>
        <v>2196462</v>
      </c>
      <c r="P100" s="81">
        <f t="shared" si="8"/>
        <v>3097340</v>
      </c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  <c r="GF100" s="29"/>
      <c r="GG100" s="29"/>
      <c r="GH100" s="29"/>
      <c r="GI100" s="29"/>
      <c r="GJ100" s="29"/>
      <c r="GK100" s="29"/>
      <c r="GL100" s="29"/>
      <c r="GM100" s="29"/>
      <c r="GN100" s="29"/>
      <c r="GO100" s="29"/>
      <c r="GP100" s="29"/>
      <c r="GQ100" s="29"/>
      <c r="GR100" s="29"/>
      <c r="GS100" s="29"/>
      <c r="GT100" s="29"/>
      <c r="GU100" s="29"/>
      <c r="GV100" s="29"/>
      <c r="GW100" s="29"/>
      <c r="GX100" s="29"/>
      <c r="GY100" s="29"/>
      <c r="GZ100" s="29"/>
      <c r="HA100" s="29"/>
      <c r="HB100" s="29"/>
      <c r="HC100" s="29"/>
      <c r="HD100" s="29"/>
      <c r="HE100" s="29"/>
      <c r="HF100" s="29"/>
      <c r="HG100" s="29"/>
      <c r="HH100" s="29"/>
      <c r="HI100" s="29"/>
      <c r="HJ100" s="29"/>
      <c r="HK100" s="29"/>
      <c r="HL100" s="29"/>
      <c r="HM100" s="29"/>
      <c r="HN100" s="29"/>
      <c r="HO100" s="29"/>
      <c r="HP100" s="29"/>
      <c r="HQ100" s="29"/>
      <c r="HR100" s="29"/>
      <c r="HS100" s="29"/>
      <c r="HT100" s="29"/>
      <c r="HU100" s="29"/>
      <c r="HV100" s="29"/>
      <c r="HW100" s="29"/>
      <c r="HX100" s="29"/>
      <c r="HY100" s="29"/>
      <c r="HZ100" s="29"/>
      <c r="IA100" s="29"/>
      <c r="IB100" s="29"/>
      <c r="IC100" s="29"/>
      <c r="ID100" s="29"/>
      <c r="IE100" s="29"/>
      <c r="IF100" s="29"/>
      <c r="IG100" s="29"/>
      <c r="IH100" s="29"/>
      <c r="II100" s="29"/>
      <c r="IJ100" s="29"/>
      <c r="IK100" s="29"/>
      <c r="IL100" s="29"/>
      <c r="IM100" s="29"/>
      <c r="IN100" s="29"/>
    </row>
    <row r="101" spans="1:250" s="90" customFormat="1" x14ac:dyDescent="0.3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89"/>
      <c r="BI101" s="89"/>
      <c r="BJ101" s="89"/>
      <c r="BK101" s="89"/>
      <c r="BL101" s="89"/>
      <c r="BM101" s="89"/>
      <c r="BN101" s="89"/>
      <c r="BO101" s="89"/>
      <c r="BP101" s="89"/>
      <c r="BQ101" s="89"/>
      <c r="BR101" s="89"/>
      <c r="BS101" s="89"/>
      <c r="BT101" s="89"/>
      <c r="BU101" s="89"/>
      <c r="BV101" s="89"/>
      <c r="BW101" s="89"/>
      <c r="BX101" s="89"/>
      <c r="BY101" s="89"/>
      <c r="BZ101" s="89"/>
      <c r="CA101" s="89"/>
      <c r="CB101" s="89"/>
      <c r="CC101" s="89"/>
      <c r="CD101" s="89"/>
      <c r="CE101" s="89"/>
      <c r="CF101" s="89"/>
      <c r="CG101" s="89"/>
      <c r="CH101" s="89"/>
      <c r="CI101" s="89"/>
      <c r="CJ101" s="89"/>
      <c r="CK101" s="89"/>
      <c r="CL101" s="89"/>
      <c r="CM101" s="89"/>
      <c r="CN101" s="89"/>
      <c r="CO101" s="89"/>
      <c r="CP101" s="89"/>
      <c r="CQ101" s="89"/>
      <c r="CR101" s="89"/>
      <c r="CS101" s="89"/>
      <c r="CT101" s="89"/>
      <c r="CU101" s="89"/>
      <c r="CV101" s="89"/>
      <c r="CW101" s="89"/>
      <c r="CX101" s="89"/>
      <c r="CY101" s="89"/>
      <c r="CZ101" s="89"/>
      <c r="DA101" s="89"/>
      <c r="DB101" s="89"/>
      <c r="DC101" s="89"/>
      <c r="DD101" s="89"/>
      <c r="DE101" s="89"/>
      <c r="DF101" s="89"/>
      <c r="DG101" s="89"/>
      <c r="DH101" s="89"/>
      <c r="DI101" s="89"/>
      <c r="DJ101" s="89"/>
      <c r="DK101" s="89"/>
      <c r="DL101" s="89"/>
      <c r="DM101" s="89"/>
      <c r="DN101" s="89"/>
      <c r="DO101" s="89"/>
      <c r="DP101" s="89"/>
      <c r="DQ101" s="89"/>
      <c r="DR101" s="89"/>
      <c r="DS101" s="89"/>
      <c r="DT101" s="89"/>
      <c r="DU101" s="89"/>
      <c r="DV101" s="89"/>
      <c r="DW101" s="89"/>
      <c r="DX101" s="89"/>
      <c r="DY101" s="89"/>
      <c r="DZ101" s="89"/>
      <c r="EA101" s="89"/>
      <c r="EB101" s="89"/>
      <c r="EC101" s="89"/>
      <c r="ED101" s="89"/>
      <c r="EE101" s="89"/>
      <c r="EF101" s="89"/>
      <c r="EG101" s="89"/>
      <c r="EH101" s="89"/>
      <c r="EI101" s="89"/>
      <c r="EJ101" s="89"/>
      <c r="EK101" s="89"/>
      <c r="EL101" s="89"/>
      <c r="EM101" s="89"/>
      <c r="EN101" s="89"/>
      <c r="EO101" s="89"/>
      <c r="EP101" s="89"/>
      <c r="EQ101" s="89"/>
      <c r="ER101" s="89"/>
      <c r="ES101" s="89"/>
      <c r="ET101" s="89"/>
      <c r="EU101" s="89"/>
      <c r="EV101" s="89"/>
      <c r="EW101" s="89"/>
      <c r="EX101" s="89"/>
      <c r="EY101" s="89"/>
      <c r="EZ101" s="89"/>
      <c r="FA101" s="89"/>
      <c r="FB101" s="89"/>
      <c r="FC101" s="89"/>
      <c r="FD101" s="89"/>
      <c r="FE101" s="89"/>
      <c r="FF101" s="89"/>
      <c r="FG101" s="89"/>
      <c r="FH101" s="89"/>
      <c r="FI101" s="89"/>
      <c r="FJ101" s="89"/>
      <c r="FK101" s="89"/>
      <c r="FL101" s="89"/>
      <c r="FM101" s="89"/>
      <c r="FN101" s="89"/>
      <c r="FO101" s="89"/>
      <c r="FP101" s="89"/>
      <c r="FQ101" s="89"/>
      <c r="FR101" s="89"/>
      <c r="FS101" s="89"/>
      <c r="FT101" s="89"/>
      <c r="FU101" s="89"/>
      <c r="FV101" s="89"/>
      <c r="FW101" s="89"/>
      <c r="FX101" s="89"/>
      <c r="FY101" s="89"/>
      <c r="FZ101" s="89"/>
      <c r="GA101" s="89"/>
      <c r="GB101" s="89"/>
      <c r="GC101" s="89"/>
      <c r="GD101" s="89"/>
      <c r="GE101" s="89"/>
      <c r="GF101" s="89"/>
      <c r="GG101" s="89"/>
      <c r="GH101" s="89"/>
      <c r="GI101" s="89"/>
      <c r="GJ101" s="89"/>
      <c r="GK101" s="89"/>
      <c r="GL101" s="89"/>
      <c r="GM101" s="89"/>
      <c r="GN101" s="89"/>
      <c r="GO101" s="89"/>
      <c r="GP101" s="89"/>
      <c r="GQ101" s="89"/>
      <c r="GR101" s="89"/>
      <c r="GS101" s="89"/>
      <c r="GT101" s="89"/>
      <c r="GU101" s="89"/>
      <c r="GV101" s="89"/>
      <c r="GW101" s="89"/>
      <c r="GX101" s="89"/>
      <c r="GY101" s="89"/>
      <c r="GZ101" s="89"/>
      <c r="HA101" s="89"/>
      <c r="HB101" s="89"/>
      <c r="HC101" s="89"/>
      <c r="HD101" s="89"/>
      <c r="HE101" s="89"/>
      <c r="HF101" s="89"/>
      <c r="HG101" s="89"/>
      <c r="HH101" s="89"/>
      <c r="HI101" s="89"/>
      <c r="HJ101" s="89"/>
      <c r="HK101" s="89"/>
      <c r="HL101" s="89"/>
      <c r="HM101" s="89"/>
      <c r="HN101" s="89"/>
      <c r="HO101" s="89"/>
      <c r="HP101" s="89"/>
      <c r="HQ101" s="89"/>
      <c r="HR101" s="89"/>
      <c r="HS101" s="89"/>
      <c r="HT101" s="89"/>
      <c r="HU101" s="89"/>
      <c r="HV101" s="89"/>
      <c r="HW101" s="89"/>
      <c r="HX101" s="89"/>
      <c r="HY101" s="89"/>
      <c r="HZ101" s="89"/>
      <c r="IA101" s="89"/>
      <c r="IB101" s="89"/>
      <c r="IC101" s="89"/>
      <c r="ID101" s="89"/>
      <c r="IE101" s="89"/>
      <c r="IF101" s="89"/>
      <c r="IG101" s="89"/>
      <c r="IH101" s="89"/>
      <c r="II101" s="89"/>
      <c r="IJ101" s="89"/>
      <c r="IK101" s="89"/>
      <c r="IL101" s="89"/>
      <c r="IM101" s="89"/>
      <c r="IN101" s="89"/>
      <c r="IO101" s="89"/>
    </row>
    <row r="102" spans="1:250" s="3" customFormat="1" ht="13.2" x14ac:dyDescent="0.25">
      <c r="A102" s="31"/>
      <c r="B102" s="29"/>
      <c r="C102" s="29"/>
      <c r="D102" s="110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32"/>
      <c r="Q102" s="32"/>
      <c r="R102" s="32"/>
      <c r="S102" s="32"/>
      <c r="T102" s="32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29"/>
      <c r="EO102" s="29"/>
      <c r="EP102" s="29"/>
      <c r="EQ102" s="29"/>
      <c r="ER102" s="29"/>
      <c r="ES102" s="29"/>
      <c r="ET102" s="29"/>
      <c r="EU102" s="29"/>
      <c r="EV102" s="29"/>
      <c r="EW102" s="29"/>
      <c r="EX102" s="29"/>
      <c r="EY102" s="29"/>
      <c r="EZ102" s="29"/>
      <c r="FA102" s="29"/>
      <c r="FB102" s="29"/>
      <c r="FC102" s="29"/>
      <c r="FD102" s="29"/>
      <c r="FE102" s="29"/>
      <c r="FF102" s="29"/>
      <c r="FG102" s="29"/>
      <c r="FH102" s="29"/>
      <c r="FI102" s="29"/>
      <c r="FJ102" s="29"/>
      <c r="FK102" s="29"/>
      <c r="FL102" s="29"/>
      <c r="FM102" s="29"/>
      <c r="FN102" s="29"/>
      <c r="FO102" s="29"/>
      <c r="FP102" s="29"/>
      <c r="FQ102" s="29"/>
      <c r="FR102" s="29"/>
      <c r="FS102" s="29"/>
      <c r="FT102" s="29"/>
      <c r="FU102" s="29"/>
      <c r="FV102" s="29"/>
      <c r="FW102" s="29"/>
      <c r="FX102" s="29"/>
      <c r="FY102" s="29"/>
      <c r="FZ102" s="29"/>
      <c r="GA102" s="29"/>
      <c r="GB102" s="29"/>
      <c r="GC102" s="29"/>
      <c r="GD102" s="29"/>
      <c r="GE102" s="29"/>
      <c r="GF102" s="29"/>
      <c r="GG102" s="29"/>
      <c r="GH102" s="29"/>
      <c r="GI102" s="29"/>
      <c r="GJ102" s="29"/>
      <c r="GK102" s="29"/>
      <c r="GL102" s="29"/>
      <c r="GM102" s="29"/>
      <c r="GN102" s="29"/>
      <c r="GO102" s="29"/>
      <c r="GP102" s="29"/>
      <c r="GQ102" s="29"/>
      <c r="GR102" s="29"/>
      <c r="GS102" s="29"/>
      <c r="GT102" s="29"/>
      <c r="GU102" s="29"/>
      <c r="GV102" s="29"/>
      <c r="GW102" s="29"/>
      <c r="GX102" s="29"/>
      <c r="GY102" s="29"/>
      <c r="GZ102" s="29"/>
      <c r="HA102" s="29"/>
      <c r="HB102" s="29"/>
      <c r="HC102" s="29"/>
      <c r="HD102" s="29"/>
      <c r="HE102" s="29"/>
      <c r="HF102" s="29"/>
      <c r="HG102" s="29"/>
      <c r="HH102" s="29"/>
      <c r="HI102" s="29"/>
      <c r="HJ102" s="29"/>
      <c r="HK102" s="29"/>
      <c r="HL102" s="29"/>
      <c r="HM102" s="29"/>
      <c r="HN102" s="29"/>
      <c r="HO102" s="29"/>
      <c r="HP102" s="29"/>
      <c r="HQ102" s="29"/>
      <c r="HR102" s="29"/>
      <c r="HS102" s="29"/>
      <c r="HT102" s="29"/>
      <c r="HU102" s="29"/>
      <c r="HV102" s="29"/>
      <c r="HW102" s="29"/>
      <c r="HX102" s="29"/>
      <c r="HY102" s="29"/>
      <c r="HZ102" s="29"/>
      <c r="IA102" s="29"/>
      <c r="IB102" s="29"/>
      <c r="IC102" s="29"/>
      <c r="ID102" s="29"/>
      <c r="IE102" s="29"/>
      <c r="IF102" s="29"/>
      <c r="IG102" s="29"/>
      <c r="IH102" s="29"/>
      <c r="II102" s="29"/>
      <c r="IJ102" s="29"/>
      <c r="IK102" s="29"/>
      <c r="IL102" s="29"/>
      <c r="IM102" s="29"/>
      <c r="IN102" s="29"/>
      <c r="IO102" s="29"/>
      <c r="IP102" s="29"/>
    </row>
    <row r="103" spans="1:250" x14ac:dyDescent="0.3">
      <c r="D103" s="111"/>
      <c r="K103" s="114"/>
      <c r="L103" s="114"/>
    </row>
    <row r="104" spans="1:250" x14ac:dyDescent="0.3">
      <c r="D104" s="111"/>
      <c r="K104" s="114"/>
      <c r="L104" s="114"/>
    </row>
    <row r="105" spans="1:250" x14ac:dyDescent="0.3">
      <c r="D105" s="111"/>
      <c r="K105" s="114"/>
      <c r="L105" s="114"/>
    </row>
    <row r="106" spans="1:250" x14ac:dyDescent="0.3">
      <c r="D106" s="111"/>
      <c r="K106" s="114"/>
      <c r="L106" s="114"/>
    </row>
    <row r="107" spans="1:250" x14ac:dyDescent="0.3">
      <c r="D107" s="111"/>
      <c r="K107" s="114"/>
      <c r="L107" s="114"/>
    </row>
    <row r="108" spans="1:250" x14ac:dyDescent="0.3">
      <c r="D108" s="111">
        <f>D102*0.1%</f>
        <v>0</v>
      </c>
      <c r="E108" s="91"/>
    </row>
    <row r="109" spans="1:250" x14ac:dyDescent="0.3">
      <c r="D109" s="111">
        <f>D108/12</f>
        <v>0</v>
      </c>
      <c r="E109" s="91"/>
    </row>
    <row r="111" spans="1:250" x14ac:dyDescent="0.3">
      <c r="D111" s="112">
        <v>2547661</v>
      </c>
    </row>
    <row r="112" spans="1:250" x14ac:dyDescent="0.3">
      <c r="D112" s="113">
        <v>2204359.63</v>
      </c>
    </row>
    <row r="113" spans="4:4" x14ac:dyDescent="0.3">
      <c r="D113" s="113">
        <f>D111-D112</f>
        <v>343301.37000000011</v>
      </c>
    </row>
    <row r="114" spans="4:4" x14ac:dyDescent="0.3">
      <c r="D114" s="113">
        <f>Q61</f>
        <v>0</v>
      </c>
    </row>
    <row r="115" spans="4:4" x14ac:dyDescent="0.3">
      <c r="D115" s="112">
        <f>D113-D114</f>
        <v>343301.37000000011</v>
      </c>
    </row>
  </sheetData>
  <protectedRanges>
    <protectedRange sqref="E89:P89" name="Rango4_1"/>
    <protectedRange sqref="E62:P87" name="Rango10_1_1"/>
  </protectedRanges>
  <mergeCells count="5">
    <mergeCell ref="G1:H1"/>
    <mergeCell ref="M3:N3"/>
    <mergeCell ref="A11:A12"/>
    <mergeCell ref="B11:B12"/>
    <mergeCell ref="E11:P11"/>
  </mergeCells>
  <pageMargins left="0.15748031496062992" right="0.15748031496062992" top="0.31496062992125984" bottom="0.23622047244094491" header="0.31496062992125984" footer="0.18"/>
  <pageSetup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Ingresos estimados</vt:lpstr>
      <vt:lpstr> Ingresos estimados</vt:lpstr>
      <vt:lpstr>Presupuesto Egresos </vt:lpstr>
      <vt:lpstr>' Ingresos estimados'!Área_de_impresión</vt:lpstr>
      <vt:lpstr>'Presupuesto Egresos '!Área_de_impresión</vt:lpstr>
    </vt:vector>
  </TitlesOfParts>
  <Company>Usuario Final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INTEL NUC</cp:lastModifiedBy>
  <cp:lastPrinted>2020-03-19T21:38:55Z</cp:lastPrinted>
  <dcterms:created xsi:type="dcterms:W3CDTF">2019-06-27T21:40:37Z</dcterms:created>
  <dcterms:modified xsi:type="dcterms:W3CDTF">2021-03-09T22:27:04Z</dcterms:modified>
</cp:coreProperties>
</file>